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05" yWindow="765" windowWidth="12120" windowHeight="8385" tabRatio="728" activeTab="6"/>
  </bookViews>
  <sheets>
    <sheet name="Cover" sheetId="1" r:id="rId1"/>
    <sheet name="Income St" sheetId="2" r:id="rId2"/>
    <sheet name="Balance Sheet" sheetId="3" r:id="rId3"/>
    <sheet name="Equity" sheetId="4" r:id="rId4"/>
    <sheet name="CF" sheetId="5" r:id="rId5"/>
    <sheet name="Notes A" sheetId="6" r:id="rId6"/>
    <sheet name="Notes B" sheetId="7" r:id="rId7"/>
    <sheet name="Reference" sheetId="8" state="hidden" r:id="rId8"/>
    <sheet name="CF worksheet" sheetId="9" state="hidden" r:id="rId9"/>
  </sheets>
  <definedNames>
    <definedName name="OLE_LINK1" localSheetId="5">'Notes A'!$B$279</definedName>
    <definedName name="_xlnm.Print_Area" localSheetId="2">'Balance Sheet'!$A$1:$E$76</definedName>
    <definedName name="_xlnm.Print_Area" localSheetId="4">'CF'!$A$1:$F$97</definedName>
    <definedName name="_xlnm.Print_Area" localSheetId="8">'CF worksheet'!$A$1:$D$64</definedName>
    <definedName name="_xlnm.Print_Area" localSheetId="0">'Cover'!$A$1:$E$29</definedName>
    <definedName name="_xlnm.Print_Area" localSheetId="3">'Equity'!$A$1:$H$52</definedName>
    <definedName name="_xlnm.Print_Area" localSheetId="5">'Notes A'!$A$129:$O$178</definedName>
    <definedName name="_xlnm.Print_Area" localSheetId="6">'Notes B'!$A$1:$M$201</definedName>
    <definedName name="_xlnm.Print_Titles" localSheetId="4">'CF'!$1:$5</definedName>
    <definedName name="_xlnm.Print_Titles" localSheetId="5">'Notes A'!$1:$5</definedName>
    <definedName name="_xlnm.Print_Titles" localSheetId="6">'Notes B'!$1:$5</definedName>
    <definedName name="Z_13DEDDFB_FA62_46E2_8ACC_11C3629F7440_.wvu.PrintArea" localSheetId="4" hidden="1">'CF'!$A$1:$D$68</definedName>
    <definedName name="Z_13DEDDFB_FA62_46E2_8ACC_11C3629F7440_.wvu.PrintArea" localSheetId="8" hidden="1">'CF worksheet'!$A$1:$D$64</definedName>
    <definedName name="Z_13DEDDFB_FA62_46E2_8ACC_11C3629F7440_.wvu.PrintArea" localSheetId="3" hidden="1">'Equity'!$A$1:$H$52</definedName>
    <definedName name="Z_13DEDDFB_FA62_46E2_8ACC_11C3629F7440_.wvu.PrintArea" localSheetId="5" hidden="1">'Notes A'!$A$1:$O$347</definedName>
    <definedName name="Z_13DEDDFB_FA62_46E2_8ACC_11C3629F7440_.wvu.PrintArea" localSheetId="6" hidden="1">'Notes B'!$A$1:$M$111</definedName>
    <definedName name="Z_13DEDDFB_FA62_46E2_8ACC_11C3629F7440_.wvu.PrintTitles" localSheetId="4" hidden="1">'CF'!$1:$5</definedName>
    <definedName name="Z_13DEDDFB_FA62_46E2_8ACC_11C3629F7440_.wvu.PrintTitles" localSheetId="5" hidden="1">'Notes A'!$1:$5</definedName>
    <definedName name="Z_13DEDDFB_FA62_46E2_8ACC_11C3629F7440_.wvu.PrintTitles" localSheetId="6" hidden="1">'Notes B'!$1:$5</definedName>
    <definedName name="Z_13DEDDFB_FA62_46E2_8ACC_11C3629F7440_.wvu.Rows" localSheetId="2" hidden="1">'Balance Sheet'!#REF!</definedName>
    <definedName name="Z_453D48A6_1794_4AEE_AE08_FB21B328D6E7_.wvu.PrintArea" localSheetId="2" hidden="1">'Balance Sheet'!$A$1:$E$76</definedName>
    <definedName name="Z_453D48A6_1794_4AEE_AE08_FB21B328D6E7_.wvu.PrintArea" localSheetId="4" hidden="1">'CF'!$A$1:$F$97</definedName>
    <definedName name="Z_453D48A6_1794_4AEE_AE08_FB21B328D6E7_.wvu.PrintArea" localSheetId="8" hidden="1">'CF worksheet'!$A$1:$D$64</definedName>
    <definedName name="Z_453D48A6_1794_4AEE_AE08_FB21B328D6E7_.wvu.PrintArea" localSheetId="0" hidden="1">'Cover'!$A$1:$E$29</definedName>
    <definedName name="Z_453D48A6_1794_4AEE_AE08_FB21B328D6E7_.wvu.PrintArea" localSheetId="3" hidden="1">'Equity'!$A$1:$H$52</definedName>
    <definedName name="Z_453D48A6_1794_4AEE_AE08_FB21B328D6E7_.wvu.PrintArea" localSheetId="5" hidden="1">'Notes A'!$A$129:$O$178</definedName>
    <definedName name="Z_453D48A6_1794_4AEE_AE08_FB21B328D6E7_.wvu.PrintArea" localSheetId="6" hidden="1">'Notes B'!$A$1:$M$201</definedName>
    <definedName name="Z_453D48A6_1794_4AEE_AE08_FB21B328D6E7_.wvu.PrintTitles" localSheetId="4" hidden="1">'CF'!$1:$5</definedName>
    <definedName name="Z_453D48A6_1794_4AEE_AE08_FB21B328D6E7_.wvu.PrintTitles" localSheetId="5" hidden="1">'Notes A'!$1:$5</definedName>
    <definedName name="Z_453D48A6_1794_4AEE_AE08_FB21B328D6E7_.wvu.PrintTitles" localSheetId="6" hidden="1">'Notes B'!$1:$5</definedName>
    <definedName name="Z_50AF5566_C7BA_4D9A_810D_584DE5E6152F_.wvu.PrintArea" localSheetId="2" hidden="1">'Balance Sheet'!$A$1:$E$76</definedName>
    <definedName name="Z_50AF5566_C7BA_4D9A_810D_584DE5E6152F_.wvu.PrintArea" localSheetId="4" hidden="1">'CF'!$A$1:$F$97</definedName>
    <definedName name="Z_50AF5566_C7BA_4D9A_810D_584DE5E6152F_.wvu.PrintArea" localSheetId="8" hidden="1">'CF worksheet'!$A$1:$D$64</definedName>
    <definedName name="Z_50AF5566_C7BA_4D9A_810D_584DE5E6152F_.wvu.PrintArea" localSheetId="0" hidden="1">'Cover'!$A$1:$E$29</definedName>
    <definedName name="Z_50AF5566_C7BA_4D9A_810D_584DE5E6152F_.wvu.PrintArea" localSheetId="3" hidden="1">'Equity'!$A$1:$H$52</definedName>
    <definedName name="Z_50AF5566_C7BA_4D9A_810D_584DE5E6152F_.wvu.PrintArea" localSheetId="5" hidden="1">'Notes A'!$A$129:$O$178</definedName>
    <definedName name="Z_50AF5566_C7BA_4D9A_810D_584DE5E6152F_.wvu.PrintArea" localSheetId="6" hidden="1">'Notes B'!$A$1:$M$201</definedName>
    <definedName name="Z_50AF5566_C7BA_4D9A_810D_584DE5E6152F_.wvu.PrintTitles" localSheetId="4" hidden="1">'CF'!$1:$5</definedName>
    <definedName name="Z_50AF5566_C7BA_4D9A_810D_584DE5E6152F_.wvu.PrintTitles" localSheetId="5" hidden="1">'Notes A'!$1:$5</definedName>
    <definedName name="Z_50AF5566_C7BA_4D9A_810D_584DE5E6152F_.wvu.PrintTitles" localSheetId="6" hidden="1">'Notes B'!$1:$5</definedName>
    <definedName name="Z_C15CAF19_BE84_4265_AFE2_D05F1311919D_.wvu.PrintArea" localSheetId="2" hidden="1">'Balance Sheet'!$A$1:$E$76</definedName>
    <definedName name="Z_C15CAF19_BE84_4265_AFE2_D05F1311919D_.wvu.PrintArea" localSheetId="4" hidden="1">'CF'!$A$1:$F$97</definedName>
    <definedName name="Z_C15CAF19_BE84_4265_AFE2_D05F1311919D_.wvu.PrintArea" localSheetId="8" hidden="1">'CF worksheet'!$A$1:$D$64</definedName>
    <definedName name="Z_C15CAF19_BE84_4265_AFE2_D05F1311919D_.wvu.PrintArea" localSheetId="0" hidden="1">'Cover'!$A$1:$E$29</definedName>
    <definedName name="Z_C15CAF19_BE84_4265_AFE2_D05F1311919D_.wvu.PrintArea" localSheetId="3" hidden="1">'Equity'!$A$1:$H$52</definedName>
    <definedName name="Z_C15CAF19_BE84_4265_AFE2_D05F1311919D_.wvu.PrintArea" localSheetId="5" hidden="1">'Notes A'!$A$129:$O$178</definedName>
    <definedName name="Z_C15CAF19_BE84_4265_AFE2_D05F1311919D_.wvu.PrintArea" localSheetId="6" hidden="1">'Notes B'!$A$1:$M$201</definedName>
    <definedName name="Z_C15CAF19_BE84_4265_AFE2_D05F1311919D_.wvu.PrintTitles" localSheetId="4" hidden="1">'CF'!$1:$5</definedName>
    <definedName name="Z_C15CAF19_BE84_4265_AFE2_D05F1311919D_.wvu.PrintTitles" localSheetId="5" hidden="1">'Notes A'!$1:$5</definedName>
    <definedName name="Z_C15CAF19_BE84_4265_AFE2_D05F1311919D_.wvu.PrintTitles" localSheetId="6" hidden="1">'Notes B'!$1:$5</definedName>
  </definedNames>
  <calcPr fullCalcOnLoad="1"/>
</workbook>
</file>

<file path=xl/comments9.xml><?xml version="1.0" encoding="utf-8"?>
<comments xmlns="http://schemas.openxmlformats.org/spreadsheetml/2006/main">
  <authors>
    <author>David</author>
  </authors>
  <commentList>
    <comment ref="C38" authorId="0">
      <text>
        <r>
          <rPr>
            <b/>
            <sz val="8"/>
            <rFont val="Tahoma"/>
            <family val="0"/>
          </rPr>
          <t>David:</t>
        </r>
        <r>
          <rPr>
            <sz val="8"/>
            <rFont val="Tahoma"/>
            <family val="0"/>
          </rPr>
          <t xml:space="preserve">
q1
47.8K cdn paid tti
218K US KW group
q3 
7.537K  CAD kni refund
q4
KNI = 54,369 cad in instalments
</t>
        </r>
      </text>
    </comment>
    <comment ref="C17" authorId="0">
      <text>
        <r>
          <rPr>
            <b/>
            <sz val="8"/>
            <rFont val="Tahoma"/>
            <family val="0"/>
          </rPr>
          <t>David:</t>
        </r>
        <r>
          <rPr>
            <sz val="8"/>
            <rFont val="Tahoma"/>
            <family val="0"/>
          </rPr>
          <t xml:space="preserve">
Q1
tti = 24.755 cdn 
kw = 60.291 US  corrected to 30.146 in Q2
Q2
tti = 25,110 cdn
kw = (3,803.74)  US
Q3
tti = 28,201  cad
kw = (8,289) US recovery
Q4
tti =131,080 CAD 
tta= 7,500 AUS
kw = 4,145 adj for Q3 + 11,044 for Q4 = 15,189</t>
        </r>
      </text>
    </comment>
    <comment ref="C32" authorId="0">
      <text>
        <r>
          <rPr>
            <b/>
            <sz val="8"/>
            <rFont val="Tahoma"/>
            <family val="0"/>
          </rPr>
          <t>David:</t>
        </r>
        <r>
          <rPr>
            <sz val="8"/>
            <rFont val="Tahoma"/>
            <family val="0"/>
          </rPr>
          <t xml:space="preserve">
change in tax payable less current tax per p&amp;l less income taxes paid</t>
        </r>
      </text>
    </comment>
    <comment ref="G56" authorId="0">
      <text>
        <r>
          <rPr>
            <b/>
            <sz val="8"/>
            <rFont val="Tahoma"/>
            <family val="0"/>
          </rPr>
          <t>David:</t>
        </r>
        <r>
          <rPr>
            <sz val="8"/>
            <rFont val="Tahoma"/>
            <family val="0"/>
          </rPr>
          <t xml:space="preserve">
right column bal to zero</t>
        </r>
      </text>
    </comment>
    <comment ref="G21" authorId="0">
      <text>
        <r>
          <rPr>
            <b/>
            <sz val="8"/>
            <rFont val="Tahoma"/>
            <family val="0"/>
          </rPr>
          <t>David:</t>
        </r>
        <r>
          <rPr>
            <sz val="8"/>
            <rFont val="Tahoma"/>
            <family val="0"/>
          </rPr>
          <t xml:space="preserve">
fx from p&amp;l</t>
        </r>
      </text>
    </comment>
  </commentList>
</comments>
</file>

<file path=xl/sharedStrings.xml><?xml version="1.0" encoding="utf-8"?>
<sst xmlns="http://schemas.openxmlformats.org/spreadsheetml/2006/main" count="819" uniqueCount="556">
  <si>
    <t>Profits from operations before tax</t>
  </si>
  <si>
    <t>Foreign exchange reserve</t>
  </si>
  <si>
    <t>Reserve</t>
  </si>
  <si>
    <t>Days</t>
  </si>
  <si>
    <t>Weighted average number of ordinary shares in issue ('000)</t>
  </si>
  <si>
    <t>KEY WEST GLOBAL TELECOMMUNICATIONS BERHAD</t>
  </si>
  <si>
    <t>(Company No. 643114-X)</t>
  </si>
  <si>
    <t>UNAUDITED QUARTERLY REPORT</t>
  </si>
  <si>
    <t>Expenses carried forward</t>
  </si>
  <si>
    <t>Amount due from related parties</t>
  </si>
  <si>
    <t>Trade receivables</t>
  </si>
  <si>
    <t>Provision for liabilities</t>
  </si>
  <si>
    <t>Deferred tax liability</t>
  </si>
  <si>
    <t>Amount due to related parties</t>
  </si>
  <si>
    <t>Trade payables</t>
  </si>
  <si>
    <t>Tax payable</t>
  </si>
  <si>
    <t>Other payables and accruals</t>
  </si>
  <si>
    <t>Net amount due to related parties</t>
  </si>
  <si>
    <t>Net increase in cash and cash equivalents</t>
  </si>
  <si>
    <t>There were no changes in estimates of amounts reported that have a material effect in the quarter under review.</t>
  </si>
  <si>
    <t>There were no changes in the valuation of the property, plant and equipment reported in the quarter under review.</t>
  </si>
  <si>
    <t>Beginning of period</t>
  </si>
  <si>
    <t>Shares</t>
  </si>
  <si>
    <t>No. Outstanding</t>
  </si>
  <si>
    <t>Weighted Ave</t>
  </si>
  <si>
    <t>Acquisition</t>
  </si>
  <si>
    <t>Acquisition of subsidiaries</t>
  </si>
  <si>
    <t>* RM2</t>
  </si>
  <si>
    <t>check</t>
  </si>
  <si>
    <t>After adj</t>
  </si>
  <si>
    <t>Adj to Fx</t>
  </si>
  <si>
    <t>Net cash generated from/(used in) financing activities</t>
  </si>
  <si>
    <t>Effects of exchange rate changes</t>
  </si>
  <si>
    <t>Final</t>
  </si>
  <si>
    <t>Operating profit before working capital changes</t>
  </si>
  <si>
    <t>Cash flows from operating activities</t>
  </si>
  <si>
    <t>Allowance/(recovery) for doubtful debts</t>
  </si>
  <si>
    <t>Note 1</t>
  </si>
  <si>
    <t>Plant and equipment</t>
  </si>
  <si>
    <t>Reserve on consolidation</t>
  </si>
  <si>
    <t>Issuance of shares</t>
  </si>
  <si>
    <t>The following are the assets and liabilities assumed from the acquisition of subsidiaries on 28 February 2005:</t>
  </si>
  <si>
    <t>Cash (accounts payable)</t>
  </si>
  <si>
    <t>Cash inflow arising on acquisition of subsidiaries</t>
  </si>
  <si>
    <t>The unaudited Condensed Consolidated Statement of Cash Flows should be read in conjunction with the</t>
  </si>
  <si>
    <t>-</t>
  </si>
  <si>
    <t>Adjustments for:</t>
  </si>
  <si>
    <t>Net amount due from related parties</t>
  </si>
  <si>
    <t>Group's share of net assets</t>
  </si>
  <si>
    <t>INDIVIDUAL QUARTER</t>
  </si>
  <si>
    <t>CUMULATIVE QUARTER</t>
  </si>
  <si>
    <t>Total cost of acquisitions</t>
  </si>
  <si>
    <t>Purchase consideration satisfied by:</t>
  </si>
  <si>
    <t>Cost of acquisitions</t>
  </si>
  <si>
    <t>Changes in current assets and liabilities:</t>
  </si>
  <si>
    <t>Status of Corporate Proposal</t>
  </si>
  <si>
    <t>Status of Utilisation of Proceeds</t>
  </si>
  <si>
    <t>Foreign tax</t>
  </si>
  <si>
    <t>The effective tax rates for the period presented above are higher than the statutory rate principally due to the losses of certain subsidiaries which cannot be set off against taxable profits made by other subsidiaries, and certain expenses which are not deductible for tax purposes.</t>
  </si>
  <si>
    <t>Rights issue</t>
  </si>
  <si>
    <t>Balance = 0</t>
  </si>
  <si>
    <t>Net foreign exchange loss (gain)</t>
  </si>
  <si>
    <t>Sub div of shares</t>
  </si>
  <si>
    <t>Acq of KCI</t>
  </si>
  <si>
    <t>End of period</t>
  </si>
  <si>
    <t>Q2</t>
  </si>
  <si>
    <t>Weighted average for the quarter:</t>
  </si>
  <si>
    <t>Weighted average for the year:</t>
  </si>
  <si>
    <t>Income tax:</t>
  </si>
  <si>
    <t>Allowance for doubtful debts</t>
  </si>
  <si>
    <t>Private placement</t>
  </si>
  <si>
    <t>Bonus issue</t>
  </si>
  <si>
    <t>Q3</t>
  </si>
  <si>
    <t>Share Premium</t>
  </si>
  <si>
    <t>Share premium</t>
  </si>
  <si>
    <t xml:space="preserve">Share issuance </t>
  </si>
  <si>
    <t>Acquisition of KCI / Issuance of shares</t>
  </si>
  <si>
    <t>Retained profits</t>
  </si>
  <si>
    <t>Net cash generated from financing activities</t>
  </si>
  <si>
    <t>Cash flows from financing activities</t>
  </si>
  <si>
    <t>Cash flows used in investing activities</t>
  </si>
  <si>
    <t>Inventories</t>
  </si>
  <si>
    <t>3) The balance of $100,000 plus an amount equal to all of the interest accrued in the escrow is being held back under the escrow;</t>
  </si>
  <si>
    <t>5) Yestel, Inc. shall reimburse TTUSA for bills that were paid by manager but were not specifically part of the management agreement.  Both TTUSA and Yestel shall mutually agree upon which bills were owed by Yestel and which bills were owed by TTUSA.  In the event the parties cannot agree, the disputed amount shall be submitted for judicial determination pursuant to the dispute resolution provision of the Escrow Agreement.</t>
  </si>
  <si>
    <t xml:space="preserve">6) Yestel shall provide the manager and TTUSA with a final signed off release/indemnification agreement in substantially the same for as set forth in the APA and Guaranty Agreement.  </t>
  </si>
  <si>
    <t xml:space="preserve">1) Closing date will be 1 May 2007; </t>
  </si>
  <si>
    <t>2) The management agreement continues until Closing and shall automatically cease without any further notice of either party. Until 1 May 2007, Yestel continues to bill customers with his format and charges and file taxes, and TTUSA will continue to pay the taxes on behalf of Yestel, Inc.;</t>
  </si>
  <si>
    <t>4) Prior to 1 May 2007, TTUSA and Yestel shall have determined whether any amounts should be returned to TTUSA from the proceeds remaining in the Escrow account for some outstanding issues;</t>
  </si>
  <si>
    <t>7) Yestel continues to support TTUSA for 6 months or when needed and if necessary on the training of the programming. TTUSA will pay Yestel USD 100.00 per hour for any time required to spend assisting TTUSA after 1 May 2007.</t>
  </si>
  <si>
    <t xml:space="preserve">Facilities outlined are shared by the Times Telecom Inc ("TTI") and Keywest Networks (Canada) Inc ("KNI") collectively referred to as the "Borrowers". </t>
  </si>
  <si>
    <t xml:space="preserve">No legal actions have been commenced against either party.   </t>
  </si>
  <si>
    <t>The Group's revenue for the financial year ended 31 January 2007 was RM221.5 million with loss before tax of RM147,000.  Approximately 86% of the revenue was derived from the Telco sector (RM189.8 million) and 14% from the Retail sector (RM31.7 million).</t>
  </si>
  <si>
    <t>For the quarter ended, the Group recorded revenue of RM55.3 million and loss before tax of RM42,000.  The mix of revenue was 83% from Telco (RM45.8 million) and 17% from Retail (RM9.5 million).</t>
  </si>
  <si>
    <t xml:space="preserve">The Group's loss before taxation for the current quarter ended 31 January 2007 of RM42,000 represents an decrease of RM264,000 over the profit of RM222,000 for the previous quarter ended 31 October 2006. The decrease was from the Retail Sector (RM799,000), partially offset by an increase from Corporate (RM55,000) and the Telco (RM480,000) sectors. </t>
  </si>
  <si>
    <t xml:space="preserve">In the Retail sector, revenue increased from RM 8.3 million to RM 9.5 million, an increase of 14% over the previous quarter.  The acquisition of the assets of Yestel was not completed as of 31 January 2007 and Times Telecom (USA) Inc was managing Yestel under a management agreement (see A16(a)).  For the current quarter, management fees from Yestel was RM588,000 (after the elimination of intercompany fees) representing a decrease of RM125,000, or 18% from the previous quarter. </t>
  </si>
  <si>
    <t>The revenue for other retail sales (excluding Yestel management fee) grew from RM 7.6 million to RM 8.9 million, an increase of 17% over the prior quarter.  However, the loss before tax also increased significantly.  A decrease in gross margin due to competition; an increase in bad bebt provision; increased human resource costs in the Philippines, increase in audit fee accrual and unrealized foreign exchange losses on intercompany loans all contributed to the RM 799,000 loss before tax for the quarter.</t>
  </si>
  <si>
    <t>The following is a breakdown of the management fee of Yestel and other retail for this quarter and the prior quarter.</t>
  </si>
  <si>
    <t>Mgmt Fee</t>
  </si>
  <si>
    <t xml:space="preserve">Times Telecom (USA) Inc. ("TTUSA") signed a Management Agreement with Yestel Inc ("Yestel") on 21 July 2006.  This Management Agreement works in conjuction with an amended Asset Purchase Agreement ("APA") also signed on 21 July 2006.  Details of these agreements are disclosed in A16(a).   </t>
  </si>
  <si>
    <t xml:space="preserve"> This valuation was performed by an independent valuer.</t>
  </si>
  <si>
    <t>Other receivables - other attributable costs to the acquisition</t>
  </si>
  <si>
    <t>Amounts oustanding:</t>
  </si>
  <si>
    <t>Other attributable costs to the acquisition</t>
  </si>
  <si>
    <t xml:space="preserve">It is impracticable to obtain the acquiree's carrying amount on its existing plant and equipment as this financial information was not made available in view that this being an acquisition of assets and not a purchase of the entity.  </t>
  </si>
  <si>
    <t>In consideration of HSBC Bank Canada agreeing to grant credit facilities to Times Telecom Inc. and Keywest Networks (Canada) Inc., for purposes and upon the terms and conditions as stipulated in the Bank's Letter of Offer dated 25 January 2006 and amended Facility Letter dated 27 November 2006,  Keywest Communications (USA) Inc., has provided a Corporate Guarantee in favour of the Bank upon the terms and conditions as stipulated in the Corporate Guarantee Agreement.</t>
  </si>
  <si>
    <t>CAD 750,000 revolving demand term loan ("the Overdraft").</t>
  </si>
  <si>
    <t>(iii)</t>
  </si>
  <si>
    <t>(iv)</t>
  </si>
  <si>
    <t>USD 625,000 import line as a sub-limit of the Overdraft ("the Import Line")</t>
  </si>
  <si>
    <t>CAD 250,000 revolving demand loan line ( the "Equipment Loan")</t>
  </si>
  <si>
    <t>To issue international guarantees to telecommunications providers</t>
  </si>
  <si>
    <t>To assist in the financing the acquisition of capital assets</t>
  </si>
  <si>
    <t>As at 31 January 2007, the Borrowers have utilised CAD 153,880 of the Equipment Loan.</t>
  </si>
  <si>
    <t>To issue national guarantees to third party telecommunications providers.</t>
  </si>
  <si>
    <t>As at 31 January 2007, the Borrowers have utilised USD 100,000 of the Import Line.</t>
  </si>
  <si>
    <t>As at 31 January 2007, the Borrowers have utilised CAD 12,000 of the Overdraft facility.</t>
  </si>
  <si>
    <t>As at 31 January 2007, the Borrowers have yet to utilise the Guarantee Line facility.</t>
  </si>
  <si>
    <t>CAD 300,000 guarantee line as a sub-limit of the Overdraft ("the Guarantee Line")</t>
  </si>
  <si>
    <t>On 26 January 2007, KeyWest announced that its wholly owned Canadian subsidiary, Times Telecom Inc officially unveiled an alternative Voice-over-Internet-Protocol (VoIP) residential broadband phone service to Canadian residents.</t>
  </si>
  <si>
    <t>For the three months ended 31 January 2007</t>
  </si>
  <si>
    <t>* The year to date profit from operations before tax includes the effects of FRS 2 - Share-based payment  (see Note A2(a))</t>
  </si>
  <si>
    <t>There were no issuance, cancellation, repurchase, resale and repayment of debt and equity securities for the current financial quarter except as shown on the Unaudited Condensed Consolidated Statement of Changes in Equity.</t>
  </si>
  <si>
    <t>(i)</t>
  </si>
  <si>
    <t>(ii)</t>
  </si>
  <si>
    <t>There were no material litigations pending at the date of this announcement.</t>
  </si>
  <si>
    <t>Inventory</t>
  </si>
  <si>
    <t>Cash and cash equivalents comprise the following</t>
  </si>
  <si>
    <t>Q3-2007</t>
  </si>
  <si>
    <t>Share issuance (net of share issuance cost)</t>
  </si>
  <si>
    <t>Shares issued pursuant to public issue</t>
  </si>
  <si>
    <t>Shares issued pursuant to bonus issue</t>
  </si>
  <si>
    <t>Share issuance costs</t>
  </si>
  <si>
    <t>Off balance sheet financial instruments</t>
  </si>
  <si>
    <t>There was no financial instrument with off-balance sheet risk as at the date of this announcement applicable to the Group.</t>
  </si>
  <si>
    <t>Material litigation</t>
  </si>
  <si>
    <t>Other receivables -Yestel acquisition costs</t>
  </si>
  <si>
    <t>31 January 2006</t>
  </si>
  <si>
    <t>Income tax expense</t>
  </si>
  <si>
    <t>The Group's taxation represents the consolidation of the estimated taxation expense of the various companies within the Group and is computed vis-à-vis the respective tax jurisdiction and legislation of the various countries of operation.</t>
  </si>
  <si>
    <t>As consideration for TTUSA providing to YesTel the management services described above, YesTel agrees to pay TTUSA a fee equal to the revenues generated from the business managed by TTUSA minus all expenses paid ("Net Profit").  Yestel has granted TTUSA the right to pay itself the Net Profit starting from 21 July 2006 until termination of the Management Agreement.  In the event of termination of the APA, TTUSA has agreed to return all assets to YesTel in substantially the same condition as they were in immediately prior to the Management Agreement and shall immediately relinquish to YesTel all rights obtained under the Management Agreement.  In addition, upon termination of the APA, YesTel will return all monies previously paid by TTUSA pursuant to the APA.</t>
  </si>
  <si>
    <t xml:space="preserve">The Assignment was also acknowledged and agreed by YesTel.  Subsequently, TTUSA and Yestel will enter into a sale and purchase agreement to undertake the above Proposed Acquisition.  YesTel, incorporated in the State of California, United States of America ("USA") on 15 March 2000, currently has an authorised share capital of USD100,000. Its issued and fully paid-up share capital is USD2,000, divided into 2,000 common stock of USD1.00 each. YesTel is a long-distance phone company which provides a comprehensive range of telecommunication solutions to residential and business customers in the USA. </t>
  </si>
  <si>
    <t xml:space="preserve">Under the transitional provisions of FRS 3, the negative goodwill as at 31 January 2006 of RM1,717,000 is derecognised with a corresponding increase in retained earnings. (see Note A2 and A3). </t>
  </si>
  <si>
    <t>Restricted cash (for bank guarantee and credit facility)</t>
  </si>
  <si>
    <t>Financing</t>
  </si>
  <si>
    <t>VCSB (Q3)</t>
  </si>
  <si>
    <t>RM</t>
  </si>
  <si>
    <t>TTI        in CAD coverted to RM</t>
  </si>
  <si>
    <t>Q2 YTD</t>
  </si>
  <si>
    <t>On 30 December 2005, KeyWest announced that, on 27 December 2005, TTUSA entered into a conditional sales and purchase agreement with YesTel where TTUSA shall acquire and YesTel shall sell substantially all of the assets of YesTel for a cash consideration of USD2.0 million.  In addition, on 27 December 2005, TTUSA and Neo Prodigy agreed to an update to the letter of assignment where the assignment fee payable to Neo Prodigy was revised to USD450,000 from USD400,000 in return for Neo Prodigy negotiating the reduction of USD400,000 on the purchase price and for TTUSA entering into an asset purchase agreement ("APA") with YesTel.  The total consideration is now USD2,450,000 consisting of a revised assignment fee of USD450,000 to Neo Prodigy and an APA of USD2,000,000 with YesTel.  The closing date will be 2 February 2006 or such other date that the conditions in the APA have been fulfilled and satisfied.</t>
  </si>
  <si>
    <t>(a)</t>
  </si>
  <si>
    <t>(b)</t>
  </si>
  <si>
    <t>The comparatives have been restated to include the effects of FRS 2 - Share-based payment (see Note A2(a))</t>
  </si>
  <si>
    <t>+ The comparatives includes the effects of FRS2-Share-based payment (see Note A2(a))</t>
  </si>
  <si>
    <t>The Group has no borrowing in the form of term loans, trust receipts, letters of credit, banker's acceptance and hire-purchase financing save for the following.</t>
  </si>
  <si>
    <t>Equity holder of the parent</t>
  </si>
  <si>
    <t>PERIOD *</t>
  </si>
  <si>
    <t>NON-CURRENT LIABILITIES</t>
  </si>
  <si>
    <t>annual audited financial statements for the period ended 31 January 2006.</t>
  </si>
  <si>
    <t>TOTAL ASSETS</t>
  </si>
  <si>
    <t>EQUITY AND LIABILITIES</t>
  </si>
  <si>
    <t>Total liabilities</t>
  </si>
  <si>
    <t>TOTAL EQUITY AND LIABILITIES</t>
  </si>
  <si>
    <t>Finance costs</t>
  </si>
  <si>
    <t>(c)</t>
  </si>
  <si>
    <t>(d)</t>
  </si>
  <si>
    <t>3 months ended</t>
  </si>
  <si>
    <t>The interim financial report should be read in conjunction with the audited financial statements of Key West Global Telecommunications Berhad ("KeyWest" or "the Company") for the period ended 31 January 2006.</t>
  </si>
  <si>
    <t>Other investment</t>
  </si>
  <si>
    <t>Deferred tax liabilities</t>
  </si>
  <si>
    <t>Q1-2007</t>
  </si>
  <si>
    <t>FY 2006</t>
  </si>
  <si>
    <t>FY 2007</t>
  </si>
  <si>
    <t>Net assets per share (RM)</t>
  </si>
  <si>
    <t>Cash and cash equivalents at beginning of period</t>
  </si>
  <si>
    <t>Cash and cash equivalents at end of period</t>
  </si>
  <si>
    <t xml:space="preserve"> </t>
  </si>
  <si>
    <t>Share-based payment under ESOS</t>
  </si>
  <si>
    <t>As previously stated</t>
  </si>
  <si>
    <t>Prior year adjustments - effects of adopting:</t>
  </si>
  <si>
    <t>At 1 February 2006</t>
  </si>
  <si>
    <t>At 1 February 2006 (restated)</t>
  </si>
  <si>
    <t>At 1 February 2005</t>
  </si>
  <si>
    <t>(restated)</t>
  </si>
  <si>
    <t xml:space="preserve">   FRS 2 - Share based payment</t>
  </si>
  <si>
    <t>The interim financial report is unaudited and has been prepared in accordance with the requirements of the Financial Reporting Standard (FRS) 134: Interim Financial Reporting (previously known as MASB 26) issued by Malaysian Accounting Standards Board ("MASB") and paragraph 9.22 of the Listing Requirements of Bursa Malaysia Securities Berhad ("Bursa Securities") for the MESDAQ Market.</t>
  </si>
  <si>
    <t>Comparatives</t>
  </si>
  <si>
    <t>Changes in accounting policies</t>
  </si>
  <si>
    <t>Auditors' report on preceding annual financial statements</t>
  </si>
  <si>
    <t>The auditors' report on the financial statements for the period ended 31 January 2006 was not qualified.</t>
  </si>
  <si>
    <t>No dividend was paid in the current financial quarter.</t>
  </si>
  <si>
    <t>Discontinued operation</t>
  </si>
  <si>
    <t>A15</t>
  </si>
  <si>
    <t>A16</t>
  </si>
  <si>
    <t>Carrying amount of revalued assets</t>
  </si>
  <si>
    <t>There were no discontinued operation during the quarter under review.</t>
  </si>
  <si>
    <t>Contingent liabilities and contingent assets</t>
  </si>
  <si>
    <t>B17</t>
  </si>
  <si>
    <t>B19</t>
  </si>
  <si>
    <t>B18</t>
  </si>
  <si>
    <t>Material change in profit before taxation</t>
  </si>
  <si>
    <t>B20</t>
  </si>
  <si>
    <t>B21</t>
  </si>
  <si>
    <t>B22</t>
  </si>
  <si>
    <t>B23</t>
  </si>
  <si>
    <t>Dividend payable</t>
  </si>
  <si>
    <t>B24</t>
  </si>
  <si>
    <t>B25</t>
  </si>
  <si>
    <t>B26</t>
  </si>
  <si>
    <t>B27</t>
  </si>
  <si>
    <t>B28</t>
  </si>
  <si>
    <t>B29</t>
  </si>
  <si>
    <t>B30</t>
  </si>
  <si>
    <t>Adjusted for:</t>
  </si>
  <si>
    <t>Number of options over ordinary shares under KGTB ESOS ('000)</t>
  </si>
  <si>
    <t>Adjusted weighted average number of ordinary shares in issue ('000)</t>
  </si>
  <si>
    <t>Diluted earnings per share (sen)</t>
  </si>
  <si>
    <t>Q1-2006</t>
  </si>
  <si>
    <t>Q4-2006</t>
  </si>
  <si>
    <t>Authorisation for Issue</t>
  </si>
  <si>
    <t xml:space="preserve">The Board of Directors of Key West Global Telecommunications Berhad would like to announce the following unaudited condensed </t>
  </si>
  <si>
    <t>company's annual audited financial statements for the period ended 31 January 2006.</t>
  </si>
  <si>
    <t>Cash and cash equivalents at 1 February 2006</t>
  </si>
  <si>
    <t xml:space="preserve">Proposed </t>
  </si>
  <si>
    <t>Utilisation</t>
  </si>
  <si>
    <t>Actual</t>
  </si>
  <si>
    <t>Deviation</t>
  </si>
  <si>
    <t>Amount</t>
  </si>
  <si>
    <t>%</t>
  </si>
  <si>
    <t>Explanations</t>
  </si>
  <si>
    <t>R &amp; D</t>
  </si>
  <si>
    <t>Acq. of the assets of Yestel</t>
  </si>
  <si>
    <t>Fully utilised</t>
  </si>
  <si>
    <t>Note 1:</t>
  </si>
  <si>
    <t>Note 2:</t>
  </si>
  <si>
    <t>Note 2</t>
  </si>
  <si>
    <t>The Group has yet to fully utilise the proceeds in accordance to the utilisation schedule.</t>
  </si>
  <si>
    <t>Utilisation *</t>
  </si>
  <si>
    <t>** the time frame for the utilisation of proceeds is 24 months from the listing date.</t>
  </si>
  <si>
    <t>* Proposed Utilisation was adjusted as detailed under Circular to Shareholders dated 14 March 2006 and approved by shareholders at the Extraordinary General Meeting held on 29 March 2006.</t>
  </si>
  <si>
    <t>Amortisation of intangibles</t>
  </si>
  <si>
    <t>Intangibles</t>
  </si>
  <si>
    <t>Attributable to:</t>
  </si>
  <si>
    <t>Minority interest</t>
  </si>
  <si>
    <t>Compensation expenses relating to share options</t>
  </si>
  <si>
    <t>The condensed consolidated income statements should be read in conjunction with the audited financial statements for the year ended 31 January 2006 and the accompanying explanatory notes attached to the interim financial statements.</t>
  </si>
  <si>
    <t>Note</t>
  </si>
  <si>
    <t>Hire purchase loan</t>
  </si>
  <si>
    <t>LT portion of Hire purchase loan</t>
  </si>
  <si>
    <t>Long term portion of hire purchase loan</t>
  </si>
  <si>
    <t>Other income</t>
  </si>
  <si>
    <t>NON-CURRENT ASSETS</t>
  </si>
  <si>
    <t>Equity attributable to equity holders of the parent</t>
  </si>
  <si>
    <t>Total equity</t>
  </si>
  <si>
    <t>Attributable to Equity Holders of the Parent</t>
  </si>
  <si>
    <t>Minority Interest</t>
  </si>
  <si>
    <t>Other Reserves</t>
  </si>
  <si>
    <t>Retained Earnings</t>
  </si>
  <si>
    <t>A2 (a)</t>
  </si>
  <si>
    <t>A2 (b)</t>
  </si>
  <si>
    <t xml:space="preserve">   FRS 3 - Business Combinations</t>
  </si>
  <si>
    <t>Shares issued pursuant to acquisition of subsidiaries</t>
  </si>
  <si>
    <t>Reserve on consolidation 
- pursuant to acquisition of subsidiaries</t>
  </si>
  <si>
    <t>FRS 2</t>
  </si>
  <si>
    <t>Share-based Payment</t>
  </si>
  <si>
    <t>FRS 3</t>
  </si>
  <si>
    <t>At January 31, 2007</t>
  </si>
  <si>
    <t>Loan payable/Bank loan</t>
  </si>
  <si>
    <t>Q4</t>
  </si>
  <si>
    <t>Gross interest income</t>
  </si>
  <si>
    <t>Gross interest expense</t>
  </si>
  <si>
    <t>Current Q</t>
  </si>
  <si>
    <t>Prec Yr Corr Q</t>
  </si>
  <si>
    <t>Curr YTD</t>
  </si>
  <si>
    <t>Prec Yr Corr Pd</t>
  </si>
  <si>
    <t>In RM</t>
  </si>
  <si>
    <t>Gross interest income - Q4</t>
  </si>
  <si>
    <t>KCI- USD</t>
  </si>
  <si>
    <t>KNI - CAD</t>
  </si>
  <si>
    <t>TTI-CAD</t>
  </si>
  <si>
    <t>TTA-AUS</t>
  </si>
  <si>
    <t>Deferred tax asset</t>
  </si>
  <si>
    <t>Net cash used in investing activities</t>
  </si>
  <si>
    <t>* Intangibles assets consists of the fair value of Yestel's Customer Relationships.  This amount was valued to be USD866,000.</t>
  </si>
  <si>
    <t>Intangibles assets *</t>
  </si>
  <si>
    <t>3 - months ended 31 January 2007</t>
  </si>
  <si>
    <t>Retail excluding</t>
  </si>
  <si>
    <t>3 - months ended 31 October 2006</t>
  </si>
  <si>
    <t>The Group will focus on managing its cost structure and evaluate profitablility of individual Telco customers and vendors.  For the Retail sector, revenue will continue to grow as management plans to increase its revenue and profitability as retail margins are larger. The Group is adding new product offerings such as Broadband phone, wireless services and internet services to existing customer base in USA and Canada.  Selling and marketing activities are scheduled to be increased in Q1 of FY08.</t>
  </si>
  <si>
    <t>Business Combinations</t>
  </si>
  <si>
    <t>FRS 101</t>
  </si>
  <si>
    <t>Presentation of Financial Statements</t>
  </si>
  <si>
    <t>FRS 102</t>
  </si>
  <si>
    <t>FRS 108</t>
  </si>
  <si>
    <t>Accounting Policies, Changes in Estimates and Errors</t>
  </si>
  <si>
    <t>FRS 110</t>
  </si>
  <si>
    <t>Events after the Balance Sheet Date</t>
  </si>
  <si>
    <t>FRS 116</t>
  </si>
  <si>
    <t>Property, Plant &amp; Equipment</t>
  </si>
  <si>
    <t>FRS 121</t>
  </si>
  <si>
    <t>The Effects of Changes in Foreign Exchange Rates</t>
  </si>
  <si>
    <t>FRS 127</t>
  </si>
  <si>
    <t>Consolidated and Separate Financial Statements</t>
  </si>
  <si>
    <t>FRS 132</t>
  </si>
  <si>
    <t>Financial Instruments: Disclosure and Presentation</t>
  </si>
  <si>
    <t>FRS 133</t>
  </si>
  <si>
    <t>Earnings Per Share</t>
  </si>
  <si>
    <t>FRS 136</t>
  </si>
  <si>
    <t>Impairment of Assets</t>
  </si>
  <si>
    <t>FRS 138</t>
  </si>
  <si>
    <t>Intangible Assets</t>
  </si>
  <si>
    <t>The adoption of FRS 102, 108, 110, 116, 127, 132 and 133 does not have significant financial impact on the Group.  The principal effects of changes in accounting policies resulting from the adoption of the other new/revised FRSs are discussed below:</t>
  </si>
  <si>
    <t>FRS 2: Share-based Payment</t>
  </si>
  <si>
    <t>This new FRS requires an entity to recognise share-based payment transactions in its financial statements, including transactions with employees or other parties to be settled in cash, other assets, or equity instruments of the entity.</t>
  </si>
  <si>
    <t>As at</t>
  </si>
  <si>
    <t>1 February 2006</t>
  </si>
  <si>
    <t>Decrease in retained earnings</t>
  </si>
  <si>
    <t>Increase in equity compensation reserve (included within Other Reserves)</t>
  </si>
  <si>
    <t>Decrease in profit for the period</t>
  </si>
  <si>
    <t>As disclosed in Note A3, certain comparatives have been restated due to this change in accounting policy.</t>
  </si>
  <si>
    <t>FRS 3: Business Combinations</t>
  </si>
  <si>
    <t>FRS 136: Impairment of Assets</t>
  </si>
  <si>
    <t>FRS 138: Intangible Assets</t>
  </si>
  <si>
    <t>The new FRS 3 has resulted in consequential amendments to two other accounting standards, FRS 136 and FRS 138.</t>
  </si>
  <si>
    <t>FRS 101: Presentation of Financial Statements</t>
  </si>
  <si>
    <t>The current period's presentation of the Group's financial statements is based on the revised requirements of FRS 101, with comparatives restated to conform with the current period's presentation.</t>
  </si>
  <si>
    <t>FRS 121: The Effects of Changes in Foreign Exchange Rates</t>
  </si>
  <si>
    <t>The following comparative amounts have been restated due to the adoption of new and revised FRSs:</t>
  </si>
  <si>
    <t>Adjustments</t>
  </si>
  <si>
    <t>Previously</t>
  </si>
  <si>
    <t>stated</t>
  </si>
  <si>
    <t>(Note A2(a))</t>
  </si>
  <si>
    <t>(Note A2(b))</t>
  </si>
  <si>
    <t>Restated</t>
  </si>
  <si>
    <t>At 31 January 2006</t>
  </si>
  <si>
    <t>Retained earnings</t>
  </si>
  <si>
    <t>Other reserves</t>
  </si>
  <si>
    <r>
      <t>The Group is a provider of network products and services to telecommunications companies ("Telcos") as well as corporate and individual subscribers</t>
    </r>
    <r>
      <rPr>
        <sz val="9"/>
        <rFont val="Arial"/>
        <family val="2"/>
      </rPr>
      <t>.  The business segments can be broken down as Telco sales and Retail sales.</t>
    </r>
  </si>
  <si>
    <t>Administrative expenses</t>
  </si>
  <si>
    <t>Selling and marketing expenses</t>
  </si>
  <si>
    <t>Other expenses</t>
  </si>
  <si>
    <t>* RM 2  (20 ordinary shares of RM0.10 each)</t>
  </si>
  <si>
    <t>Profit (loss) for the period</t>
  </si>
  <si>
    <t>The significant accounting policies adopted are consistent with those of the audited financial statements for the year ended 31 January 2006 except for the adoption of the following new/revised Financial Reporting Standards ("FRS") effective for financial period beginning 1 January 2006:</t>
  </si>
  <si>
    <t>On 10 February 2006, Times Telecom Inc. and Keywest Networks (Canada) Inc. accepted the following credit facilities ("Loans") granted by HSBC Bank Canada ("Bank"), subject to the terms and conditions as stipulated in Bank's Letter of Offer dated 25 January 2006.  (Note CAD = Canadian dollars).</t>
  </si>
  <si>
    <t>Facilities          :</t>
  </si>
  <si>
    <t>Purposes        :</t>
  </si>
  <si>
    <t>To assist in financing the day-to-day working capital requirements of TTI.</t>
  </si>
  <si>
    <t>Status               :</t>
  </si>
  <si>
    <t>FOR THE FOURTH QUARTER ENDED 31 JANUARY 2007</t>
  </si>
  <si>
    <t>Quarterly report on consolidated results for the fourth quarter ended 31 January 2007</t>
  </si>
  <si>
    <t>consolidated results for the three month quarter ended 31 January 2007.</t>
  </si>
  <si>
    <t>* The Group completed the acquisition of subsidiaries on 28 February 2005 and accordingly, the Group's preceding year comparative covers an eleven-month period only from 1 March 2005 to 31 January 2006.</t>
  </si>
  <si>
    <t>12 months ended</t>
  </si>
  <si>
    <t>11 months ended **</t>
  </si>
  <si>
    <t>** The comparative is for a 11-month period only as the Group was only formed on 1 March 2005.</t>
  </si>
  <si>
    <t>31 January 2007</t>
  </si>
  <si>
    <t>11 months ended</t>
  </si>
  <si>
    <t>31 January 2006 *</t>
  </si>
  <si>
    <t>* The comparative is for an 11-month period only as the Group was only formed on 1 March 2005.</t>
  </si>
  <si>
    <t>For the three months ended 31 January 2006</t>
  </si>
  <si>
    <t>For the year to date ended 31 January 2006 *</t>
  </si>
  <si>
    <t>For the three months ended 31 January 2006 +</t>
  </si>
  <si>
    <t xml:space="preserve">For the year to date ended 31 January 2007 * </t>
  </si>
  <si>
    <t>For the year to date ended 31 January 2006 ** +</t>
  </si>
  <si>
    <t>** The comparative is for an 11-month period only as the Group was only formed on 1 March 2005.</t>
  </si>
  <si>
    <t>** The comparative is for an 11-month period only, as the Group was only formed on 1 March 2005.</t>
  </si>
  <si>
    <t>There were no acquisitions or disposals of unquoted investments and properties during the quarter ended 31 January 2007.</t>
  </si>
  <si>
    <t>There were no acquisitions or disposals of quoted securities during the quarter ended 31 January 2007.</t>
  </si>
  <si>
    <t xml:space="preserve">As at 31 January 2007, the total proceeds from the IPO and Rights Issue were utilised as follows:  </t>
  </si>
  <si>
    <t xml:space="preserve">TTUSA received the approval from FCC on the International 214 transfer and the Domestic 214 transfer on 11 January 2007 and 23 January 2007 respectively. Subsequent to the FCC approval, on 8 March 2007, the escrow agent released the sum of USD 1,471,040 to Yestel, with the balance of USD100,000 plus all of the interest accrued being held back under the escrow. Upon the release of the funds, TTUSA legal counsel has confirmed with Yestel’s lawyer that the following items were agreed : </t>
  </si>
  <si>
    <t>As at 23 January 2007, all major conditions in the APA were fulfilled and the Group has consolidated the assets acquired in accordance with FRS 3 - Business Combinations.</t>
  </si>
  <si>
    <t>The cost of the acquisition comprised the following:</t>
  </si>
  <si>
    <t>The acquired assets have contributed the following to the Group:</t>
  </si>
  <si>
    <t>Other receivables - Deposit in Escrow account maintained by lawyer</t>
  </si>
  <si>
    <t>There were no capital commitments as at the date of this announcement.</t>
  </si>
  <si>
    <t>Other receivables:</t>
  </si>
  <si>
    <t>*includes USD1,571,040 in deposit in escrow account maintained by the lawyer.</t>
  </si>
  <si>
    <t xml:space="preserve">During the year, a subsidiary of the Company received a letter from a long distance carrier (“Carrier”) claiming that the subsidiary owed USD$784,989 for trade receivables and interest.  The Carrier and the subsidiary were involved in service agreements where each party sold telecommunications services to each other.    The Company disagrees with the claims and in fact maintains that it is the Company's subsidiary that is owed USD$156,749 by the Carrier.  Full provision was made against this receivable in the books of the subsidiary. </t>
  </si>
  <si>
    <t>Profit/(loss) before taxation</t>
  </si>
  <si>
    <t>Profit/(loss) for the period</t>
  </si>
  <si>
    <t>On 27 November 2006, the credit facilities were modified subject to the terms and conditions stated in the facility letter.</t>
  </si>
  <si>
    <t>RM ('000)</t>
  </si>
  <si>
    <t>The interim financial statements were authorised for issue by the Board of Directors in accordance with a resolution of the directors on 30 March 2007.</t>
  </si>
  <si>
    <t>Q4-2007</t>
  </si>
  <si>
    <t>On 19 June 2006, VCSB accepted the following banking facilities ("the Facilities") granted by AmBank (M) Berhad ("AmBank"), subject to the terms and conditions stipulated in AmBank's Letter of Offer dated 5 June 2006:</t>
  </si>
  <si>
    <t>RM4,000,000 overdraft facility ("OD").</t>
  </si>
  <si>
    <t>For general working capital.</t>
  </si>
  <si>
    <t>RM500,000 bank guarantee facility ("BG").</t>
  </si>
  <si>
    <t>As performance bonds, tender deposits, earnest money for tender/ security deposits in favour of statutory bodies and/ or other parties acceptable to AmBank.</t>
  </si>
  <si>
    <t>The Group has no borrowing as at 31 January 2006 hence, no comparatives figures are provided.</t>
  </si>
  <si>
    <t>On 31 July 2006, KeyWest announced that TTUSA had on 21 July 2006, signed an amendment to the Asset Purchase Agreement dated 27 December 2005 ("Amendment to the APA") where TTUSA is to acquire the assets from YesTel for a consideration of USD2.450 million (approximately RM9.310 million) comprising an assignment fee of USD450,000 (or approximately RM1.710 million) to Neo Prodigy and a cash consideration of USD2.000 million (or approximately RM7.600 million) to YesTel ("Purchase Consideration").  The Amendment to the APA provides for the reduction of the cash portion of the Purchase Consideration to YesTel from USD2,000,000 (approximately RM7.60 million) to USD1,696,040 (approximately RM6.445 million), of which USD125,000 (approximately RM475,000) has been paid.  The balance of USD1,571,040 (approximately RM5.970 million) is to be payable to an escrow on a date to be agreed upon.  In this regard, TTUSA, YesTel and Nowalsky, Bronston and Gothard, APLLC (being the escrow agent) had on 21 July 2006, entered into an escrow</t>
  </si>
  <si>
    <t>Cash and cash equivalents at 31 January 2007</t>
  </si>
  <si>
    <t>agreement which calls the escrow agent to hold all funds and to release all funds payable to YesTel upon approval being obtained from the Federal Communications Commission ("FCC") for acquisition of assets pursuant to the Proposed Acquisition.  In the event the FCC does not grant their approval, the monies will be returned to TTUSA along with all interest earned.  On 24 July 2006, TTUSA paid the balance of the purchase price of USD1,571,040 to the escrow agent, namely Nowalsky, Bronston and Gothard, APLLC.  Pending the approval of the FCC, as an interim measure to ensure continuity of YesTel's business, TTUSA and YesTel entered a management agreement ("Management Agreement") on 21 July 2006, whereby YesTel appointed TTUSA as manager to be responsible for the management of Yestel's business operations.  Pursuant to this Management Agreement, TTUSA will be allowed full access to all customer information, all hardware and software, office, and anything else that is required to enable TTUSA full day to day operation and management of YesTel's business.  Effectively, to the extent permitted by law, the Management Agreement constitutues an equitable assignment by</t>
  </si>
  <si>
    <t>YesTel, to TTUSA, all of its rights, benefits, title and interest in and to its assets and, where necessary or appropriate, TTUSA is to be deemed the Company's agent fot the purposes of completion, fulfilling and discharging all of YesTel's rights and obligations arising on or after 21 July 2006.  The Management Agreement commenced from 21 July 2006 and is to continue until receipt of the FCC approvals or for 365 days.  Where FCC approvals have not been obtained, the agreement will automatically extend for successive additional 30 days terms unless notice to terminate the agreement is given by TTUSA to YesTel.  Only TTUSA can initiate termination of this agreement.</t>
  </si>
  <si>
    <t>Net profit (loss) after taxation (RM'000)</t>
  </si>
  <si>
    <t>YTD</t>
  </si>
  <si>
    <t>YTD Period **</t>
  </si>
  <si>
    <t>PERIOD **</t>
  </si>
  <si>
    <t>Intangible assets</t>
  </si>
  <si>
    <t>Deferred tax assets</t>
  </si>
  <si>
    <t>Borrowing</t>
  </si>
  <si>
    <t>At 31 January 2007</t>
  </si>
  <si>
    <t>At 31 January 2006 (restated)</t>
  </si>
  <si>
    <t xml:space="preserve">There were no effects of the recognition of the share-based payment (ESOS) per FRS 2 for the quarter.    </t>
  </si>
  <si>
    <t>Yestel</t>
  </si>
  <si>
    <t>Malaysian income tax</t>
  </si>
  <si>
    <t>On 13 December 2006, KeyWest announced the opening of a new Point-of -Presence (PoP) in New York.  This PoP is the Company's 32nd PoP and will provide key carriers and network service providers within eastern USA and Europe with better proximity for direct access to KeyWest's global network.</t>
  </si>
  <si>
    <t xml:space="preserve">Under the transitional provisions of FRS 2, the 31 January 2006 Balance Sheet's retained earnings is restated to retrospectively reflect the value of the share options that were granted and had not yet vested on 1 January 2006 (see Note A2 and A3). </t>
  </si>
  <si>
    <t>The accounting policies and methods of computation adopted by KeyWest and its subsidiary corporations ("KeyWest Group" or "the Group") in this interim financial report are consistent with those adopted in the annual financial statements for the period ended 31 January 2006 except as disclosed in Note A2.</t>
  </si>
  <si>
    <t>During the quarter under review, there were no items or events that arose, which affected assets, liabilities, equity, net income or cash flows, that are unusual by reason of their nature, size or incidence except as disclosed in Note A2.</t>
  </si>
  <si>
    <t>Please refer to Note A16 for status of corporate proposals.</t>
  </si>
  <si>
    <t>KeyWest operates an equity-settled, share-based compensation plan for employees of the Group, the Key West Global Telecommunications Berhad Employee Share Option Scheme ("ESOS").  Prior to 1 January 2006, no compensation expense was recognised in profit or loss for share options granted to employees.  With the adoption of FRS 2, the compensation expense relating to share options is recognised in profit or loss over the vesting periods of the grant with a corresponding increase in equity.  The total amount to be recognised as compensation expense is determined by reference to the fair value of the share options at the date of the grant and the number of share options to be vested by the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</si>
  <si>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Under the transitional provisions of FRS 2, this FRS must be applied to share options that were granted after 31 December 2004 and had not yet vested on 1 January 2006.  The application is retrospective and accordingly, the comparative amounts as at 31 January 2006 are restated and the opening balance of retained earnings as at 1 February 2006 has been adjusted.  The financial impact to the Group arising from this change in accounting policy is as follows:</t>
  </si>
  <si>
    <t>3 months</t>
  </si>
  <si>
    <t>ended</t>
  </si>
  <si>
    <t>Under FRS 3, any excess of the Group's interest in the net fair value of acquirees' identifiable assets, liabilities and contingent liabilites over cost of acquisitions (previously referred to as "Reserve on Consolidation"), after reassessment, is now recognised immediately in profit or loss.  Prior to 1 February 2006, the Reserve on Consolidation was carried at cost as a separate component of equity.  In accordance with the transitional provisions of FRS 3, the Reserve on Consolidation as at 1 February 2006 of RM1,717,000 was derecognised with a corresponding increase in retained earnings.</t>
  </si>
  <si>
    <t>In addition, with the adoption of FRS 138, the useful lives of intangible assets are now assessed at the individual asset level as having either a finite or indefinite life.  As the intangible assets of the Group continued to be assessed as having a finite useful life, they continue to be stated at cost less accumulated amortisation and impairment losses.</t>
  </si>
  <si>
    <t>The adoption of the revised FRS 101 has affected the presentation of minority interest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interests.</t>
  </si>
  <si>
    <t>Purchase consideration to be satisfied by cash</t>
  </si>
  <si>
    <t>Costs attributable to the acquisition, paid in cash</t>
  </si>
  <si>
    <t>Costs attributable to the acquisition, accrued</t>
  </si>
  <si>
    <t xml:space="preserve">Total cost of acquisition </t>
  </si>
  <si>
    <t>The cash outflow on acquisition is as follows:</t>
  </si>
  <si>
    <t>Other receivables - Re: Yestel agreement</t>
  </si>
  <si>
    <t xml:space="preserve">Total cash outflow </t>
  </si>
  <si>
    <t>8,727*</t>
  </si>
  <si>
    <t>Included in "Other receivables" are prepayments/deposits made by Times Telecom (USA) Inc. to acquire substantially all of the assets of Yestel Inc. as disclosed in Note A12 and A16(a).</t>
  </si>
  <si>
    <t>In the Telco sector, sales decreased by 18% over the prior quarter, but margins increased by 1%, thus resulting in a 11% increase in gross profit dollars compared to the preceding quarter.  The increase in profit margin reflects management's focus on profitability, and more on stable revenue instead of pure revenue growth.  Management intends to continue improving profitability in the Telco sector during FY08</t>
  </si>
  <si>
    <t>On 6 March 2006,  Voicestar Communication Sdn Bhd ("VCSB") entered into a hire purchase agreement with Hong Leong Bank Berhad for the purchase of a motor vehicle.  The amount of the facility was RM 314,000.  Monthly payments of RM 3,693 commenced on 6 April 2006 for 108 months with RM 3,629 as the final payment.
As at 31 January 2007, VCSB had made ten (10) instalment payments totalling RM36,930.</t>
  </si>
  <si>
    <t>As at 31 January 2007, VCSB has utilised RM 3,171,000 of the OD facility.</t>
  </si>
  <si>
    <t>As at 31 January 2007, VCSB has utilised RM100,000 of the BG facility.</t>
  </si>
  <si>
    <t>Fair Value</t>
  </si>
  <si>
    <t>Property, plant and equipment</t>
  </si>
  <si>
    <t>Total net assets</t>
  </si>
  <si>
    <t>Goodwill arising on acquisition</t>
  </si>
  <si>
    <t>The year to date profit from operations before tax includes the effects of FRS 2 - Share-based payment  (see Note A2(a))</t>
  </si>
  <si>
    <t>Items included in the financial statements of each of the Group's entities are measured using the currency of the primary economic environment in which the entity operates (the "functional currency").  The consolidated financial statements are presented in Ringgit Malaysia, which is the Company's functional and presentation currency.</t>
  </si>
  <si>
    <t>Under the revised FRS 121, there is no distinction between integral foreign operations and foreign entities.  Previously, for entities regarded as integral foreign operations, the financial statements should be translated as if the transactions of the foreign operations had been those of the Company itself; whereby depending on whether the carrying amount of the non-monetary items are determined based on historical cost or fair value, the non-monetary items are translated using the historical rate at the date of the transaction and/or the exchange rate at the date when the fair value was determined.  Under FRS 121, assets and liabilites are translated at the closing rate, and income and expenses are translated at the exchange rates at the dates of the transactions (or at the average rate for the period when this is a reasonable approximation).</t>
  </si>
  <si>
    <t>Profit (loss) before taxation</t>
  </si>
  <si>
    <t>Net foreign exchange loss/(gain)</t>
  </si>
  <si>
    <t>Net cash generated from (used in) operating activities</t>
  </si>
  <si>
    <t>Cash flows generated from (used in) operations</t>
  </si>
  <si>
    <t>Net increase (decrease) in cash and cash equivalents</t>
  </si>
  <si>
    <t>In addition, as of 1 January 2006, any goodwill arising on the acquisition of a foreign operation and any fair value adjustments to the carrying amounts of assets and liabilities arising on the acquisition are now treated as assets and liabilities of the foreign operation and translated at the closing rate.  In accordance to the transitional provisions of FRS 121, this change is applied prospectively.</t>
  </si>
  <si>
    <t>Others</t>
  </si>
  <si>
    <t>On 28 April 2006, KeyWest announced that the estimated timeframe for the completion of the Proposed Acquisition is revised from 30 April 2006 to the end of May 2006.</t>
  </si>
  <si>
    <t>On 31 May 2006, KeyWest announced that the estimated timeframe for the completion of the Proposed Acquisition has been delayed from end of May 2006 since certain conditions in the APA have not been met.  The completion will occur at such date upon which all conditions to the closing described in the APA have been met regarding the assets being transferred.  An immediate announcement will be made upon the completion of the Proposed Acquisition.</t>
  </si>
  <si>
    <t>On 18 and 20 October 2005, KeyWest announced that, on 14 October 2005, its wholly-owned subsidiary, Times Telecom (USA) Inc. ("TTUSA") had obtained the rights and obligations to acquire substantially all of the assets of YesTel Inc. ("YesTel") ("Proposed Acquisition") pursuant to the signing of a letter of assignment with Neo Prodigy Group Ltd ("Neo Prodigy")("Assignment") for a total consideration of USD2,800,000 comprising of an assignment fee of USD400,000 to Neo Prodigy and a consideration of USD2,400,000 to YesTel.  Neo Prodigy had on 26 June 2005 entered into a letter of agreement with YesTel for the said rights and obligations.</t>
  </si>
  <si>
    <t>Proceeds:</t>
  </si>
  <si>
    <t>Rights Issue</t>
  </si>
  <si>
    <t>Initial Public Offering</t>
  </si>
  <si>
    <t>Capital expenditure</t>
  </si>
  <si>
    <t>Working capital</t>
  </si>
  <si>
    <t>Listing expenses</t>
  </si>
  <si>
    <t>No profit forecast or profit guarantee announced, therefore there is no comparison between actual results and forecast.</t>
  </si>
  <si>
    <t>(Incorporated in Malaysia)</t>
  </si>
  <si>
    <t>CURRENT ASSETS</t>
  </si>
  <si>
    <t>Cash and bank balances</t>
  </si>
  <si>
    <t>CURRENT LIABILITIES</t>
  </si>
  <si>
    <t>Share capital</t>
  </si>
  <si>
    <t>Audited</t>
  </si>
  <si>
    <t>Unaudited</t>
  </si>
  <si>
    <t xml:space="preserve">CURRENT </t>
  </si>
  <si>
    <t>PRECEDING YEAR</t>
  </si>
  <si>
    <t>CURRENT</t>
  </si>
  <si>
    <t>YEAR</t>
  </si>
  <si>
    <t>CORRESPONDING</t>
  </si>
  <si>
    <t xml:space="preserve">CORRESPONDING </t>
  </si>
  <si>
    <t>QUARTER</t>
  </si>
  <si>
    <t>TO DATE</t>
  </si>
  <si>
    <t>Depreciation</t>
  </si>
  <si>
    <t>Revenue</t>
  </si>
  <si>
    <t>Cost of Sales</t>
  </si>
  <si>
    <t>Gross Profit</t>
  </si>
  <si>
    <t>Profit before taxation</t>
  </si>
  <si>
    <t>Taxation</t>
  </si>
  <si>
    <t>Share Capital</t>
  </si>
  <si>
    <t>Total</t>
  </si>
  <si>
    <t xml:space="preserve">Distributable </t>
  </si>
  <si>
    <t>Non-Distributable</t>
  </si>
  <si>
    <t>Net profit for the period</t>
  </si>
  <si>
    <t>Cash flows from/used in operating activities</t>
  </si>
  <si>
    <t>Adjustment for:</t>
  </si>
  <si>
    <t>Operating profit/(loss) before working capital changes</t>
  </si>
  <si>
    <t>Changes in working capital:</t>
  </si>
  <si>
    <t>Cash flows generated from/(absorbed in) operations</t>
  </si>
  <si>
    <t>Net cash generated from/(used in) operating activities</t>
  </si>
  <si>
    <t>Cash flows from/used in investing activities</t>
  </si>
  <si>
    <t>Purchase of property, plant and equipment</t>
  </si>
  <si>
    <t>Q2-2007</t>
  </si>
  <si>
    <t>Net cash generated from/(used in) investing activities</t>
  </si>
  <si>
    <t>Cash flows from/used in financing activities</t>
  </si>
  <si>
    <t>A</t>
  </si>
  <si>
    <t>NOTES TO THE INTERIM FINANCIAL REPORT</t>
  </si>
  <si>
    <t>A1</t>
  </si>
  <si>
    <t>Basis of preparation</t>
  </si>
  <si>
    <t>A2</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</si>
  <si>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</si>
  <si>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</si>
  <si>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</si>
  <si>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</si>
  <si>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</si>
  <si>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</si>
  <si>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</si>
  <si>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</si>
  <si>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</si>
  <si>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</si>
  <si>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</si>
  <si>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A8</t>
  </si>
  <si>
    <t>Segment information</t>
  </si>
  <si>
    <t>RM '000</t>
  </si>
  <si>
    <t>A9</t>
  </si>
  <si>
    <t>A10</t>
  </si>
  <si>
    <t>Material events subsequent to the end of the quarter</t>
  </si>
  <si>
    <t>A11</t>
  </si>
  <si>
    <t>Changes in the composition of the Group</t>
  </si>
  <si>
    <t>A12</t>
  </si>
  <si>
    <t>A13</t>
  </si>
  <si>
    <t>Capital commitments</t>
  </si>
  <si>
    <t>A14</t>
  </si>
  <si>
    <t>RM('000)</t>
  </si>
  <si>
    <t>B</t>
  </si>
  <si>
    <t>ADDITIONAL INFORMATION REQUIRED BY THE BURSA MALAYSIA SECURITIES BERHAD'S LISTING</t>
  </si>
  <si>
    <t>REQUIREMENTS</t>
  </si>
  <si>
    <t>Review of performance</t>
  </si>
  <si>
    <t>Prospects</t>
  </si>
  <si>
    <t>Profit forecast and profit guarantee</t>
  </si>
  <si>
    <t>Unquoted investments and properties</t>
  </si>
  <si>
    <t>Quoted securities</t>
  </si>
  <si>
    <t>Group's borrowings and debt securities</t>
  </si>
  <si>
    <t>No dividend has been declared in respect of the financial period under review.</t>
  </si>
  <si>
    <t>a.</t>
  </si>
  <si>
    <t xml:space="preserve">Basic </t>
  </si>
  <si>
    <t>b.</t>
  </si>
  <si>
    <t>Diluted</t>
  </si>
  <si>
    <t>Earnings per share</t>
  </si>
  <si>
    <t>KEY WEST GLOBAL TELECOMMUNICATIONS BERHAD (643114-X)</t>
  </si>
  <si>
    <t>As at 31 January</t>
  </si>
  <si>
    <t>UNAUDITED CONDENSED CONSOLIDATED INCOME STATEMENT</t>
  </si>
  <si>
    <t>UNAUDITED CONDENSED CONSOLIDATED BALANCE SHEET</t>
  </si>
  <si>
    <t>UNAUDITED CONDENSED CONSOLIDATED STATEMENT OF CHANGES IN EQUITY</t>
  </si>
  <si>
    <t>UNAUDITED CONDENSED CONSOLIDATED STATEMENT OF CASH FLOWS</t>
  </si>
  <si>
    <t>RM'000</t>
  </si>
  <si>
    <t>N/A</t>
  </si>
  <si>
    <t>Income taxes paid</t>
  </si>
  <si>
    <t>Other receivables</t>
  </si>
  <si>
    <t>Other payables</t>
  </si>
  <si>
    <t>Loan payable</t>
  </si>
  <si>
    <t>Taxes payable</t>
  </si>
  <si>
    <t>Goodwill</t>
  </si>
  <si>
    <t>Basic earnings per share (sen)</t>
  </si>
  <si>
    <t>Note:</t>
  </si>
  <si>
    <t>The unaudited Condensed Consolidated Balance Sheet should be read in conjunction with the company's</t>
  </si>
  <si>
    <t>*</t>
  </si>
  <si>
    <t>Telco product and services</t>
  </si>
  <si>
    <t>Retail product and services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</si>
</sst>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0_);\(0\)"/>
    <numFmt numFmtId="186" formatCode="0_);[Red]\(0\)"/>
    <numFmt numFmtId="187" formatCode="_(* #,##0.0_);_(* \(#,##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
    <numFmt numFmtId="194" formatCode="0.00_)"/>
    <numFmt numFmtId="195" formatCode="&quot;$&quot;#,##0.00\ ;\(&quot;$&quot;#,##0.00\)"/>
    <numFmt numFmtId="196" formatCode="[$-409]dddd\,\ mmmm\ dd\,\ yyyy"/>
    <numFmt numFmtId="197" formatCode="[$-409]dd\-mmm\-yy;@"/>
    <numFmt numFmtId="198" formatCode="0.0"/>
    <numFmt numFmtId="199" formatCode="_(* #,##0.000_);_(* \(#,##0.000\);_(* &quot;-&quot;??_);_(@_)"/>
    <numFmt numFmtId="200" formatCode="_(* #,##0.0000_);_(* \(#,##0.0000\);_(* &quot;-&quot;??_);_(@_)"/>
    <numFmt numFmtId="201" formatCode="#,##0.0_);\(#,##0.0\)"/>
    <numFmt numFmtId="202" formatCode="0.00000"/>
    <numFmt numFmtId="203" formatCode="0.0000"/>
    <numFmt numFmtId="204" formatCode="0.000"/>
    <numFmt numFmtId="205" formatCode="#,##0.0;\-#,##0.0"/>
    <numFmt numFmtId="206" formatCode="#,##0.000;\-#,##0.000"/>
    <numFmt numFmtId="207" formatCode="_-* #,##0.000_-;\-* #,##0.000_-;_-* &quot;-&quot;???_-;_-@_-"/>
    <numFmt numFmtId="208" formatCode="_(* #,##0.00000_);_(* \(#,##0.00000\);_(* &quot;-&quot;??_);_(@_)"/>
    <numFmt numFmtId="209" formatCode="_(* #,##0.000000_);_(* \(#,##0.000000\);_(* &quot;-&quot;??_);_(@_)"/>
    <numFmt numFmtId="210" formatCode="[$-1009]mmmm\ d\,\ yyyy"/>
    <numFmt numFmtId="211" formatCode="mmm\-yyyy"/>
    <numFmt numFmtId="212" formatCode="m/dd/yyyy"/>
    <numFmt numFmtId="213" formatCode="_-* #,##0.0_-;\-* #,##0.0_-;_-* &quot;-&quot;?_-;_-@_-"/>
    <numFmt numFmtId="214" formatCode="m/d;@"/>
    <numFmt numFmtId="215" formatCode="_-* #,##0_-;\-* #,##0_-;_-* &quot;-&quot;??_-;_-@_-"/>
  </numFmts>
  <fonts count="38">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sz val="9"/>
      <color indexed="10"/>
      <name val="Arial"/>
      <family val="2"/>
    </font>
    <font>
      <i/>
      <sz val="9"/>
      <name val="Arial"/>
      <family val="2"/>
    </font>
    <font>
      <i/>
      <sz val="10"/>
      <name val="Arial"/>
      <family val="2"/>
    </font>
    <font>
      <b/>
      <i/>
      <sz val="9"/>
      <name val="Arial"/>
      <family val="2"/>
    </font>
    <font>
      <strike/>
      <sz val="9"/>
      <name val="Arial"/>
      <family val="2"/>
    </font>
    <font>
      <b/>
      <strike/>
      <sz val="9"/>
      <name val="Arial"/>
      <family val="2"/>
    </font>
    <font>
      <sz val="9"/>
      <color indexed="12"/>
      <name val="Arial"/>
      <family val="2"/>
    </font>
    <font>
      <sz val="16"/>
      <name val="Arial"/>
      <family val="0"/>
    </font>
    <font>
      <b/>
      <sz val="9"/>
      <color indexed="12"/>
      <name val="Arial"/>
      <family val="2"/>
    </font>
    <font>
      <sz val="9"/>
      <color indexed="8"/>
      <name val="Arial"/>
      <family val="2"/>
    </font>
    <font>
      <b/>
      <sz val="8"/>
      <name val="Arial"/>
      <family val="2"/>
    </font>
  </fonts>
  <fills count="13">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10"/>
        <bgColor indexed="64"/>
      </patternFill>
    </fill>
    <fill>
      <patternFill patternType="solid">
        <fgColor indexed="52"/>
        <bgColor indexed="64"/>
      </patternFill>
    </fill>
  </fills>
  <borders count="31">
    <border>
      <left/>
      <right/>
      <top/>
      <bottom/>
      <diagonal/>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0" fillId="2"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38" fontId="8" fillId="2"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10" fontId="8" fillId="3" borderId="1" applyNumberFormat="0" applyBorder="0" applyAlignment="0" applyProtection="0"/>
    <xf numFmtId="37" fontId="14" fillId="0" borderId="0">
      <alignment/>
      <protection/>
    </xf>
    <xf numFmtId="194" fontId="15" fillId="0" borderId="0">
      <alignment/>
      <protection/>
    </xf>
    <xf numFmtId="0" fontId="9" fillId="0" borderId="0">
      <alignment/>
      <protection/>
    </xf>
    <xf numFmtId="0" fontId="9"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10" fontId="16" fillId="4" borderId="0">
      <alignment/>
      <protection/>
    </xf>
    <xf numFmtId="0" fontId="17" fillId="5" borderId="2">
      <alignment/>
      <protection/>
    </xf>
    <xf numFmtId="195" fontId="18" fillId="6" borderId="0" applyBorder="0" applyAlignment="0" applyProtection="0"/>
    <xf numFmtId="0" fontId="10" fillId="0" borderId="3" applyNumberFormat="0" applyFill="0" applyAlignment="0" applyProtection="0"/>
  </cellStyleXfs>
  <cellXfs count="388">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41" fontId="4" fillId="0" borderId="0" xfId="0" applyNumberFormat="1" applyFont="1" applyFill="1" applyAlignment="1">
      <alignment/>
    </xf>
    <xf numFmtId="0" fontId="6" fillId="0" borderId="0" xfId="0" applyFont="1" applyAlignment="1">
      <alignment/>
    </xf>
    <xf numFmtId="184" fontId="4" fillId="0" borderId="0" xfId="15" applyNumberFormat="1" applyFont="1" applyFill="1" applyBorder="1" applyAlignment="1">
      <alignment/>
    </xf>
    <xf numFmtId="184"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41"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184" fontId="4" fillId="0" borderId="0" xfId="15" applyNumberFormat="1" applyFont="1" applyFill="1" applyBorder="1" applyAlignment="1">
      <alignment horizontal="center"/>
    </xf>
    <xf numFmtId="1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Font="1" applyFill="1" applyAlignment="1">
      <alignment/>
    </xf>
    <xf numFmtId="184" fontId="4" fillId="0" borderId="0" xfId="15" applyNumberFormat="1" applyFont="1" applyFill="1" applyBorder="1" applyAlignment="1">
      <alignment/>
    </xf>
    <xf numFmtId="184" fontId="6" fillId="0" borderId="0" xfId="15"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32" applyFont="1">
      <alignment/>
      <protection/>
    </xf>
    <xf numFmtId="0" fontId="6" fillId="0" borderId="0" xfId="32" applyFont="1">
      <alignment/>
      <protection/>
    </xf>
    <xf numFmtId="0" fontId="4" fillId="0" borderId="0" xfId="32" applyFont="1" applyFill="1" applyAlignment="1">
      <alignment horizontal="center"/>
      <protection/>
    </xf>
    <xf numFmtId="0" fontId="4" fillId="0" borderId="0" xfId="32" applyFont="1" applyFill="1">
      <alignment/>
      <protection/>
    </xf>
    <xf numFmtId="0" fontId="4" fillId="0" borderId="0" xfId="32" applyFont="1" applyAlignment="1">
      <alignment horizontal="left"/>
      <protection/>
    </xf>
    <xf numFmtId="0" fontId="6" fillId="0" borderId="0" xfId="32" applyFont="1" applyAlignment="1">
      <alignment horizontal="left"/>
      <protection/>
    </xf>
    <xf numFmtId="0" fontId="4" fillId="0" borderId="0" xfId="32" applyFont="1" applyFill="1" applyAlignment="1">
      <alignment horizontal="left"/>
      <protection/>
    </xf>
    <xf numFmtId="0" fontId="3" fillId="7" borderId="0" xfId="0" applyFont="1" applyFill="1" applyAlignment="1">
      <alignment horizontal="center"/>
    </xf>
    <xf numFmtId="0" fontId="3" fillId="7" borderId="0" xfId="0" applyFont="1" applyFill="1" applyAlignment="1">
      <alignment/>
    </xf>
    <xf numFmtId="0" fontId="5" fillId="7" borderId="0" xfId="0" applyFont="1" applyFill="1" applyAlignment="1">
      <alignment/>
    </xf>
    <xf numFmtId="0" fontId="5" fillId="7" borderId="0" xfId="0" applyFont="1" applyFill="1" applyAlignment="1">
      <alignment horizontal="center"/>
    </xf>
    <xf numFmtId="0" fontId="3" fillId="7" borderId="0" xfId="0" applyFont="1" applyFill="1" applyAlignment="1">
      <alignment/>
    </xf>
    <xf numFmtId="0" fontId="6" fillId="7" borderId="0" xfId="0" applyFont="1" applyFill="1" applyAlignment="1">
      <alignment/>
    </xf>
    <xf numFmtId="0" fontId="3" fillId="7" borderId="0" xfId="15" applyNumberFormat="1" applyFont="1" applyFill="1" applyBorder="1" applyAlignment="1">
      <alignment horizontal="center"/>
    </xf>
    <xf numFmtId="43" fontId="3" fillId="7" borderId="0" xfId="15" applyFont="1" applyFill="1" applyBorder="1" applyAlignment="1">
      <alignment horizontal="center"/>
    </xf>
    <xf numFmtId="15" fontId="3" fillId="7" borderId="0" xfId="15" applyNumberFormat="1" applyFont="1" applyFill="1" applyBorder="1" applyAlignment="1">
      <alignment horizontal="center"/>
    </xf>
    <xf numFmtId="0" fontId="4" fillId="7" borderId="0" xfId="0" applyFont="1" applyFill="1" applyBorder="1" applyAlignment="1">
      <alignment horizontal="center"/>
    </xf>
    <xf numFmtId="15" fontId="3" fillId="7" borderId="0" xfId="0" applyNumberFormat="1" applyFont="1" applyFill="1" applyAlignment="1">
      <alignment horizontal="center"/>
    </xf>
    <xf numFmtId="0" fontId="4" fillId="7" borderId="0" xfId="0" applyFont="1" applyFill="1" applyAlignment="1">
      <alignment/>
    </xf>
    <xf numFmtId="15" fontId="6" fillId="0" borderId="0" xfId="0" applyNumberFormat="1" applyFont="1" applyFill="1" applyBorder="1" applyAlignment="1">
      <alignment horizontal="center"/>
    </xf>
    <xf numFmtId="15" fontId="3" fillId="7" borderId="0" xfId="0" applyNumberFormat="1" applyFont="1" applyFill="1" applyBorder="1" applyAlignment="1">
      <alignment horizontal="center"/>
    </xf>
    <xf numFmtId="0" fontId="8" fillId="0" borderId="0" xfId="0" applyFont="1" applyFill="1" applyAlignment="1">
      <alignment horizontal="center"/>
    </xf>
    <xf numFmtId="184" fontId="6" fillId="0" borderId="0" xfId="15" applyNumberFormat="1" applyFont="1" applyBorder="1" applyAlignment="1">
      <alignment horizontal="center"/>
    </xf>
    <xf numFmtId="184" fontId="6" fillId="0" borderId="0" xfId="15" applyNumberFormat="1" applyFont="1" applyBorder="1" applyAlignment="1">
      <alignment/>
    </xf>
    <xf numFmtId="184" fontId="4" fillId="0" borderId="0" xfId="15" applyNumberFormat="1" applyFont="1" applyAlignment="1">
      <alignment/>
    </xf>
    <xf numFmtId="184" fontId="4" fillId="0" borderId="0" xfId="15" applyNumberFormat="1" applyFont="1" applyFill="1" applyAlignment="1">
      <alignment/>
    </xf>
    <xf numFmtId="184" fontId="4" fillId="0" borderId="4" xfId="15" applyNumberFormat="1" applyFont="1" applyFill="1" applyBorder="1" applyAlignment="1">
      <alignment/>
    </xf>
    <xf numFmtId="184" fontId="4" fillId="0" borderId="3" xfId="15" applyNumberFormat="1" applyFont="1" applyFill="1" applyBorder="1" applyAlignment="1">
      <alignment/>
    </xf>
    <xf numFmtId="184" fontId="6" fillId="0" borderId="3" xfId="15" applyNumberFormat="1" applyFont="1" applyFill="1" applyBorder="1" applyAlignment="1">
      <alignment/>
    </xf>
    <xf numFmtId="184" fontId="6" fillId="0" borderId="0" xfId="15" applyNumberFormat="1" applyFont="1" applyFill="1" applyBorder="1" applyAlignment="1">
      <alignment/>
    </xf>
    <xf numFmtId="184" fontId="4" fillId="8" borderId="0" xfId="15" applyNumberFormat="1" applyFont="1" applyFill="1" applyBorder="1" applyAlignment="1">
      <alignment horizontal="center"/>
    </xf>
    <xf numFmtId="184" fontId="4" fillId="0" borderId="0" xfId="15" applyNumberFormat="1" applyFont="1" applyFill="1" applyAlignment="1">
      <alignment horizontal="center"/>
    </xf>
    <xf numFmtId="184" fontId="4" fillId="8" borderId="0" xfId="15" applyNumberFormat="1" applyFont="1" applyFill="1" applyBorder="1" applyAlignment="1">
      <alignment/>
    </xf>
    <xf numFmtId="184" fontId="6" fillId="9" borderId="0" xfId="15" applyNumberFormat="1" applyFont="1" applyFill="1" applyBorder="1" applyAlignment="1">
      <alignment/>
    </xf>
    <xf numFmtId="184" fontId="4" fillId="0" borderId="0" xfId="15" applyNumberFormat="1" applyFont="1" applyFill="1" applyAlignment="1">
      <alignment horizontal="right"/>
    </xf>
    <xf numFmtId="197" fontId="4" fillId="0" borderId="0" xfId="0" applyNumberFormat="1" applyFont="1" applyAlignment="1">
      <alignment/>
    </xf>
    <xf numFmtId="43" fontId="4" fillId="0" borderId="0" xfId="15" applyFont="1" applyAlignment="1">
      <alignment/>
    </xf>
    <xf numFmtId="184" fontId="4" fillId="0" borderId="0" xfId="15" applyNumberFormat="1" applyFont="1" applyAlignment="1">
      <alignment horizontal="center"/>
    </xf>
    <xf numFmtId="43" fontId="4" fillId="0" borderId="0" xfId="15" applyFont="1" applyFill="1" applyAlignment="1">
      <alignment/>
    </xf>
    <xf numFmtId="1" fontId="4" fillId="0" borderId="0" xfId="0" applyNumberFormat="1" applyFont="1" applyFill="1" applyAlignment="1">
      <alignment horizontal="right"/>
    </xf>
    <xf numFmtId="1" fontId="4" fillId="0" borderId="0" xfId="0" applyNumberFormat="1" applyFont="1" applyFill="1" applyBorder="1" applyAlignment="1">
      <alignment horizontal="right"/>
    </xf>
    <xf numFmtId="184" fontId="6" fillId="0" borderId="0" xfId="15" applyNumberFormat="1" applyFont="1" applyFill="1" applyAlignment="1">
      <alignment horizontal="right"/>
    </xf>
    <xf numFmtId="43" fontId="6" fillId="0" borderId="0" xfId="15" applyNumberFormat="1" applyFont="1" applyFill="1" applyAlignment="1">
      <alignment horizontal="right"/>
    </xf>
    <xf numFmtId="15" fontId="6" fillId="0" borderId="0" xfId="0" applyNumberFormat="1" applyFont="1" applyFill="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84" fontId="4" fillId="0" borderId="0" xfId="15" applyNumberFormat="1" applyFont="1" applyBorder="1" applyAlignment="1">
      <alignment/>
    </xf>
    <xf numFmtId="0" fontId="4" fillId="0" borderId="0" xfId="0" applyFont="1" applyAlignment="1">
      <alignment wrapText="1"/>
    </xf>
    <xf numFmtId="0" fontId="4" fillId="0" borderId="0" xfId="0" applyFont="1" applyFill="1" applyAlignment="1">
      <alignment wrapText="1"/>
    </xf>
    <xf numFmtId="184" fontId="4" fillId="0" borderId="0" xfId="0" applyNumberFormat="1" applyFont="1" applyAlignment="1">
      <alignment/>
    </xf>
    <xf numFmtId="184" fontId="23" fillId="0" borderId="0" xfId="15" applyNumberFormat="1" applyFont="1" applyFill="1" applyBorder="1" applyAlignment="1">
      <alignment horizontal="center"/>
    </xf>
    <xf numFmtId="184" fontId="4" fillId="10" borderId="0" xfId="15" applyNumberFormat="1" applyFont="1" applyFill="1" applyBorder="1" applyAlignment="1">
      <alignment/>
    </xf>
    <xf numFmtId="184" fontId="6" fillId="10" borderId="0" xfId="15" applyNumberFormat="1" applyFont="1" applyFill="1" applyBorder="1" applyAlignment="1">
      <alignment/>
    </xf>
    <xf numFmtId="184" fontId="4" fillId="0" borderId="5" xfId="15" applyNumberFormat="1" applyFont="1" applyFill="1" applyBorder="1" applyAlignment="1">
      <alignment/>
    </xf>
    <xf numFmtId="184" fontId="4" fillId="0" borderId="2" xfId="15" applyNumberFormat="1" applyFont="1" applyFill="1" applyBorder="1" applyAlignment="1">
      <alignment/>
    </xf>
    <xf numFmtId="184" fontId="4" fillId="0" borderId="0" xfId="15" applyNumberFormat="1" applyFont="1" applyFill="1" applyAlignment="1">
      <alignment/>
    </xf>
    <xf numFmtId="41" fontId="4" fillId="0" borderId="0" xfId="0" applyNumberFormat="1" applyFont="1" applyFill="1" applyAlignment="1">
      <alignment/>
    </xf>
    <xf numFmtId="0" fontId="4" fillId="0" borderId="0" xfId="32" applyFont="1" applyFill="1" applyAlignment="1">
      <alignment horizontal="justify" vertical="top"/>
      <protection/>
    </xf>
    <xf numFmtId="184" fontId="4" fillId="0" borderId="3" xfId="0" applyNumberFormat="1" applyFont="1" applyFill="1" applyBorder="1" applyAlignment="1">
      <alignment/>
    </xf>
    <xf numFmtId="0" fontId="6" fillId="0" borderId="0" xfId="32" applyFont="1" applyFill="1" applyAlignment="1">
      <alignment horizontal="left"/>
      <protection/>
    </xf>
    <xf numFmtId="0" fontId="4" fillId="0" borderId="0" xfId="32" applyFont="1" applyFill="1" applyAlignment="1" quotePrefix="1">
      <alignment horizontal="justify" vertical="top" wrapText="1"/>
      <protection/>
    </xf>
    <xf numFmtId="0" fontId="6" fillId="0" borderId="0" xfId="32" applyFont="1" applyFill="1">
      <alignment/>
      <protection/>
    </xf>
    <xf numFmtId="0" fontId="4" fillId="0" borderId="0" xfId="32" applyFont="1" applyFill="1" applyAlignment="1">
      <alignment vertical="top"/>
      <protection/>
    </xf>
    <xf numFmtId="0" fontId="6" fillId="0" borderId="0" xfId="32" applyFont="1" applyFill="1" applyAlignment="1">
      <alignment horizontal="right"/>
      <protection/>
    </xf>
    <xf numFmtId="0" fontId="4" fillId="0" borderId="0" xfId="32" applyFont="1" applyFill="1" applyAlignment="1">
      <alignment horizontal="right"/>
      <protection/>
    </xf>
    <xf numFmtId="0" fontId="6" fillId="0" borderId="0" xfId="32" applyFont="1" applyFill="1" applyAlignment="1">
      <alignment horizontal="center"/>
      <protection/>
    </xf>
    <xf numFmtId="0" fontId="4" fillId="0" borderId="0" xfId="32" applyFont="1" applyFill="1" applyAlignment="1">
      <alignment/>
      <protection/>
    </xf>
    <xf numFmtId="197" fontId="6" fillId="0" borderId="0" xfId="0" applyNumberFormat="1" applyFont="1" applyAlignment="1">
      <alignment/>
    </xf>
    <xf numFmtId="184" fontId="6" fillId="0" borderId="0" xfId="15" applyNumberFormat="1" applyFont="1" applyAlignment="1">
      <alignment/>
    </xf>
    <xf numFmtId="0" fontId="6" fillId="0" borderId="0" xfId="0" applyFont="1" applyFill="1" applyAlignment="1">
      <alignment horizontal="left"/>
    </xf>
    <xf numFmtId="184" fontId="4" fillId="11" borderId="0" xfId="15" applyNumberFormat="1" applyFont="1" applyFill="1" applyBorder="1" applyAlignment="1">
      <alignment/>
    </xf>
    <xf numFmtId="0" fontId="4" fillId="8" borderId="0" xfId="0" applyFont="1" applyFill="1" applyAlignment="1">
      <alignment horizontal="right"/>
    </xf>
    <xf numFmtId="0" fontId="6" fillId="8" borderId="0" xfId="0" applyFont="1" applyFill="1" applyAlignment="1">
      <alignment/>
    </xf>
    <xf numFmtId="0" fontId="4" fillId="8" borderId="0" xfId="0" applyFont="1" applyFill="1" applyAlignment="1">
      <alignment/>
    </xf>
    <xf numFmtId="0" fontId="27" fillId="0" borderId="0" xfId="0" applyFont="1" applyFill="1" applyAlignment="1">
      <alignment horizontal="right"/>
    </xf>
    <xf numFmtId="197" fontId="0" fillId="0" borderId="0" xfId="0" applyNumberFormat="1" applyAlignment="1">
      <alignment/>
    </xf>
    <xf numFmtId="197" fontId="4" fillId="0" borderId="0" xfId="0" applyNumberFormat="1" applyFont="1" applyAlignment="1">
      <alignment horizontal="center"/>
    </xf>
    <xf numFmtId="197" fontId="0" fillId="0" borderId="0" xfId="0" applyNumberFormat="1" applyAlignment="1">
      <alignment horizontal="center"/>
    </xf>
    <xf numFmtId="184" fontId="4" fillId="0" borderId="1" xfId="15" applyNumberFormat="1" applyFont="1" applyBorder="1" applyAlignment="1">
      <alignment/>
    </xf>
    <xf numFmtId="0" fontId="19" fillId="0" borderId="0" xfId="0" applyFont="1" applyAlignment="1">
      <alignment/>
    </xf>
    <xf numFmtId="184" fontId="4" fillId="0" borderId="0" xfId="0" applyNumberFormat="1" applyFont="1" applyAlignment="1">
      <alignment/>
    </xf>
    <xf numFmtId="0" fontId="4" fillId="0" borderId="0" xfId="0" applyFont="1" applyAlignment="1">
      <alignment/>
    </xf>
    <xf numFmtId="43" fontId="4" fillId="0" borderId="0" xfId="15" applyFont="1" applyAlignment="1">
      <alignment/>
    </xf>
    <xf numFmtId="184" fontId="4" fillId="0" borderId="0" xfId="15" applyNumberFormat="1" applyFont="1" applyAlignment="1">
      <alignment/>
    </xf>
    <xf numFmtId="184" fontId="4" fillId="0" borderId="1" xfId="15" applyNumberFormat="1" applyFont="1" applyBorder="1" applyAlignment="1">
      <alignment/>
    </xf>
    <xf numFmtId="43" fontId="4" fillId="8" borderId="1" xfId="15" applyFont="1" applyFill="1" applyBorder="1" applyAlignment="1">
      <alignment/>
    </xf>
    <xf numFmtId="0" fontId="4" fillId="0" borderId="0" xfId="32" applyFont="1" applyFill="1" applyBorder="1" applyAlignment="1">
      <alignment vertical="top"/>
      <protection/>
    </xf>
    <xf numFmtId="39" fontId="4" fillId="0" borderId="0" xfId="0" applyNumberFormat="1" applyFont="1" applyFill="1" applyBorder="1" applyAlignment="1">
      <alignment/>
    </xf>
    <xf numFmtId="43" fontId="4" fillId="0" borderId="0" xfId="0" applyNumberFormat="1" applyFont="1" applyFill="1" applyBorder="1" applyAlignment="1">
      <alignment/>
    </xf>
    <xf numFmtId="0" fontId="8" fillId="0" borderId="0" xfId="0" applyFont="1" applyFill="1" applyAlignment="1">
      <alignment horizontal="left"/>
    </xf>
    <xf numFmtId="41" fontId="4" fillId="0" borderId="0" xfId="15" applyNumberFormat="1" applyFont="1" applyFill="1" applyBorder="1" applyAlignment="1">
      <alignment horizontal="right" vertical="top"/>
    </xf>
    <xf numFmtId="0" fontId="4" fillId="0" borderId="0" xfId="0" applyFont="1" applyFill="1" applyBorder="1" applyAlignment="1">
      <alignment horizontal="right" vertical="top"/>
    </xf>
    <xf numFmtId="22" fontId="0" fillId="0" borderId="0" xfId="0" applyNumberFormat="1" applyAlignment="1">
      <alignment/>
    </xf>
    <xf numFmtId="184" fontId="4" fillId="8" borderId="1" xfId="15" applyNumberFormat="1" applyFont="1" applyFill="1" applyBorder="1" applyAlignment="1">
      <alignment/>
    </xf>
    <xf numFmtId="184" fontId="4" fillId="8" borderId="1" xfId="0" applyNumberFormat="1" applyFont="1" applyFill="1" applyBorder="1" applyAlignment="1">
      <alignment/>
    </xf>
    <xf numFmtId="187" fontId="4" fillId="0" borderId="0" xfId="15" applyNumberFormat="1" applyFont="1" applyAlignment="1">
      <alignment/>
    </xf>
    <xf numFmtId="184" fontId="6" fillId="11" borderId="0" xfId="15" applyNumberFormat="1" applyFont="1" applyFill="1" applyBorder="1" applyAlignment="1">
      <alignment/>
    </xf>
    <xf numFmtId="184" fontId="4" fillId="0" borderId="1" xfId="0" applyNumberFormat="1" applyFont="1" applyBorder="1" applyAlignment="1">
      <alignment/>
    </xf>
    <xf numFmtId="184" fontId="27" fillId="0" borderId="0" xfId="0" applyNumberFormat="1" applyFont="1" applyFill="1" applyBorder="1" applyAlignment="1">
      <alignment/>
    </xf>
    <xf numFmtId="0" fontId="0" fillId="0" borderId="0" xfId="0" applyAlignment="1">
      <alignment vertical="top" wrapText="1"/>
    </xf>
    <xf numFmtId="0" fontId="0" fillId="0" borderId="0" xfId="0" applyFont="1" applyFill="1" applyAlignment="1">
      <alignment vertical="top" wrapText="1"/>
    </xf>
    <xf numFmtId="184" fontId="4" fillId="0" borderId="6" xfId="15" applyNumberFormat="1" applyFont="1" applyFill="1" applyBorder="1" applyAlignment="1">
      <alignment/>
    </xf>
    <xf numFmtId="184" fontId="0" fillId="0" borderId="0" xfId="15" applyNumberFormat="1" applyAlignment="1">
      <alignment/>
    </xf>
    <xf numFmtId="184" fontId="4" fillId="8" borderId="1" xfId="15" applyNumberFormat="1" applyFont="1" applyFill="1" applyBorder="1" applyAlignment="1">
      <alignment/>
    </xf>
    <xf numFmtId="43" fontId="4" fillId="0" borderId="0" xfId="15" applyNumberFormat="1" applyFont="1" applyFill="1" applyBorder="1" applyAlignment="1">
      <alignment/>
    </xf>
    <xf numFmtId="43" fontId="4" fillId="0" borderId="0" xfId="15" applyNumberFormat="1" applyFont="1" applyFill="1" applyAlignment="1">
      <alignment horizontal="right"/>
    </xf>
    <xf numFmtId="43" fontId="4" fillId="0" borderId="0" xfId="15" applyFont="1" applyFill="1" applyBorder="1" applyAlignment="1">
      <alignment horizontal="right"/>
    </xf>
    <xf numFmtId="43" fontId="4" fillId="0" borderId="0" xfId="15" applyFont="1" applyFill="1" applyBorder="1" applyAlignment="1">
      <alignment horizontal="center"/>
    </xf>
    <xf numFmtId="43" fontId="4" fillId="0" borderId="0" xfId="15" applyFont="1" applyFill="1" applyBorder="1" applyAlignment="1">
      <alignment/>
    </xf>
    <xf numFmtId="184" fontId="4" fillId="0" borderId="5" xfId="0" applyNumberFormat="1" applyFont="1" applyBorder="1" applyAlignment="1">
      <alignment horizontal="center"/>
    </xf>
    <xf numFmtId="0" fontId="4" fillId="0" borderId="0" xfId="32" applyFont="1" applyFill="1" applyAlignment="1">
      <alignment horizontal="left" vertical="top"/>
      <protection/>
    </xf>
    <xf numFmtId="0" fontId="4" fillId="0" borderId="0" xfId="32" applyFont="1" applyFill="1" applyAlignment="1">
      <alignment vertical="top" wrapText="1"/>
      <protection/>
    </xf>
    <xf numFmtId="0" fontId="4" fillId="0" borderId="0" xfId="0" applyFont="1" applyFill="1" applyAlignment="1">
      <alignment vertical="top" wrapText="1"/>
    </xf>
    <xf numFmtId="0" fontId="4" fillId="0" borderId="0" xfId="32" applyFont="1" applyFill="1" applyAlignment="1">
      <alignment wrapText="1"/>
      <protection/>
    </xf>
    <xf numFmtId="184" fontId="4" fillId="0" borderId="0" xfId="0" applyNumberFormat="1" applyFont="1" applyFill="1" applyBorder="1" applyAlignment="1">
      <alignment/>
    </xf>
    <xf numFmtId="0" fontId="4" fillId="0" borderId="0" xfId="0" applyFont="1" applyAlignment="1">
      <alignment/>
    </xf>
    <xf numFmtId="200" fontId="4" fillId="0" borderId="0" xfId="15" applyNumberFormat="1" applyFont="1" applyFill="1" applyAlignment="1">
      <alignment/>
    </xf>
    <xf numFmtId="184" fontId="6" fillId="0" borderId="5" xfId="15" applyNumberFormat="1" applyFont="1" applyFill="1" applyBorder="1" applyAlignment="1">
      <alignment horizontal="right"/>
    </xf>
    <xf numFmtId="184" fontId="4" fillId="0" borderId="5" xfId="15" applyNumberFormat="1" applyFont="1" applyFill="1" applyBorder="1" applyAlignment="1">
      <alignment horizontal="right"/>
    </xf>
    <xf numFmtId="184" fontId="0" fillId="0" borderId="1" xfId="0" applyNumberFormat="1" applyBorder="1" applyAlignment="1">
      <alignment/>
    </xf>
    <xf numFmtId="0" fontId="4" fillId="0" borderId="7" xfId="32" applyFont="1" applyFill="1" applyBorder="1" applyAlignment="1">
      <alignment vertical="top"/>
      <protection/>
    </xf>
    <xf numFmtId="0" fontId="4" fillId="0" borderId="8" xfId="32" applyFont="1" applyFill="1" applyBorder="1" applyAlignment="1">
      <alignment vertical="top"/>
      <protection/>
    </xf>
    <xf numFmtId="41" fontId="4" fillId="0" borderId="0" xfId="32" applyNumberFormat="1" applyFont="1" applyFill="1">
      <alignment/>
      <protection/>
    </xf>
    <xf numFmtId="43" fontId="23" fillId="0" borderId="0" xfId="15" applyFont="1" applyFill="1" applyBorder="1" applyAlignment="1">
      <alignment/>
    </xf>
    <xf numFmtId="184" fontId="4" fillId="0" borderId="6" xfId="15" applyNumberFormat="1" applyFont="1" applyFill="1" applyBorder="1" applyAlignment="1">
      <alignment/>
    </xf>
    <xf numFmtId="0" fontId="0" fillId="0" borderId="0" xfId="0" applyFill="1" applyAlignment="1">
      <alignment wrapText="1"/>
    </xf>
    <xf numFmtId="0" fontId="4" fillId="0" borderId="0" xfId="32" applyFont="1" applyFill="1" applyAlignment="1">
      <alignment horizontal="left" vertical="top" wrapText="1"/>
      <protection/>
    </xf>
    <xf numFmtId="0" fontId="6" fillId="7" borderId="0" xfId="0" applyFont="1" applyFill="1" applyAlignment="1">
      <alignment horizontal="center"/>
    </xf>
    <xf numFmtId="184" fontId="4" fillId="0" borderId="0" xfId="0" applyNumberFormat="1" applyFont="1" applyBorder="1" applyAlignment="1">
      <alignment horizontal="center"/>
    </xf>
    <xf numFmtId="0" fontId="4" fillId="0" borderId="0" xfId="31" applyFont="1" applyFill="1" applyAlignment="1">
      <alignment horizontal="justify" vertical="center"/>
      <protection/>
    </xf>
    <xf numFmtId="184" fontId="4" fillId="0" borderId="3" xfId="15" applyNumberFormat="1" applyFont="1" applyFill="1" applyBorder="1" applyAlignment="1">
      <alignment horizontal="right"/>
    </xf>
    <xf numFmtId="184" fontId="4" fillId="0" borderId="4" xfId="15" applyNumberFormat="1" applyFont="1" applyFill="1" applyBorder="1" applyAlignment="1">
      <alignment horizontal="right"/>
    </xf>
    <xf numFmtId="0" fontId="6" fillId="0" borderId="0" xfId="32" applyFont="1" applyFill="1" applyAlignment="1">
      <alignment horizontal="left" vertical="top" wrapText="1"/>
      <protection/>
    </xf>
    <xf numFmtId="0" fontId="29" fillId="0" borderId="0" xfId="0" applyFont="1" applyFill="1" applyAlignment="1">
      <alignment vertical="top" wrapText="1"/>
    </xf>
    <xf numFmtId="37" fontId="28" fillId="0" borderId="0" xfId="0" applyNumberFormat="1" applyFont="1" applyFill="1" applyBorder="1" applyAlignment="1">
      <alignment/>
    </xf>
    <xf numFmtId="0" fontId="28" fillId="0" borderId="0" xfId="0" applyFont="1" applyFill="1" applyBorder="1" applyAlignment="1">
      <alignment/>
    </xf>
    <xf numFmtId="0" fontId="29" fillId="0" borderId="0" xfId="0" applyFont="1" applyAlignment="1">
      <alignment vertical="top" wrapText="1"/>
    </xf>
    <xf numFmtId="0" fontId="28" fillId="0" borderId="0" xfId="0" applyFont="1" applyAlignment="1">
      <alignment/>
    </xf>
    <xf numFmtId="0" fontId="28" fillId="0" borderId="0" xfId="0" applyFont="1" applyAlignment="1">
      <alignment horizontal="center"/>
    </xf>
    <xf numFmtId="184" fontId="28" fillId="0" borderId="0" xfId="15" applyNumberFormat="1" applyFont="1" applyFill="1" applyBorder="1" applyAlignment="1">
      <alignment/>
    </xf>
    <xf numFmtId="0" fontId="28" fillId="0" borderId="0" xfId="0" applyFont="1" applyFill="1" applyAlignment="1">
      <alignment/>
    </xf>
    <xf numFmtId="0" fontId="28" fillId="0" borderId="0" xfId="0" applyFont="1" applyFill="1" applyBorder="1" applyAlignment="1">
      <alignment/>
    </xf>
    <xf numFmtId="41" fontId="28" fillId="0" borderId="0" xfId="0" applyNumberFormat="1" applyFont="1" applyFill="1" applyAlignment="1">
      <alignment/>
    </xf>
    <xf numFmtId="41" fontId="28" fillId="0" borderId="0" xfId="0" applyNumberFormat="1" applyFont="1" applyFill="1" applyAlignment="1">
      <alignment/>
    </xf>
    <xf numFmtId="197" fontId="28" fillId="0" borderId="0" xfId="0" applyNumberFormat="1" applyFont="1" applyAlignment="1">
      <alignment/>
    </xf>
    <xf numFmtId="184" fontId="30" fillId="0" borderId="0" xfId="15" applyNumberFormat="1" applyFont="1" applyFill="1" applyBorder="1" applyAlignment="1">
      <alignment/>
    </xf>
    <xf numFmtId="0" fontId="4" fillId="0" borderId="0" xfId="32" applyFont="1" applyFill="1" applyAlignment="1">
      <alignment horizontal="center" vertical="top" wrapText="1"/>
      <protection/>
    </xf>
    <xf numFmtId="0" fontId="6" fillId="0" borderId="0" xfId="32" applyFont="1" applyFill="1" applyAlignment="1">
      <alignment horizontal="right" vertical="top" wrapText="1"/>
      <protection/>
    </xf>
    <xf numFmtId="41" fontId="4" fillId="0" borderId="0" xfId="15" applyNumberFormat="1" applyFont="1" applyFill="1" applyBorder="1" applyAlignment="1">
      <alignment vertical="top"/>
    </xf>
    <xf numFmtId="0" fontId="6" fillId="0" borderId="9" xfId="32" applyFont="1" applyFill="1" applyBorder="1" applyAlignment="1">
      <alignment horizontal="right" vertical="top" wrapText="1"/>
      <protection/>
    </xf>
    <xf numFmtId="0" fontId="6" fillId="0" borderId="0" xfId="32" applyFont="1" applyFill="1" applyAlignment="1">
      <alignment vertical="top" wrapText="1"/>
      <protection/>
    </xf>
    <xf numFmtId="184" fontId="4" fillId="0" borderId="6" xfId="15" applyNumberFormat="1" applyFont="1" applyBorder="1" applyAlignment="1">
      <alignment/>
    </xf>
    <xf numFmtId="184" fontId="6" fillId="0" borderId="9" xfId="15" applyNumberFormat="1" applyFont="1" applyFill="1" applyBorder="1" applyAlignment="1">
      <alignment/>
    </xf>
    <xf numFmtId="184" fontId="6" fillId="0" borderId="0" xfId="0" applyNumberFormat="1" applyFont="1" applyAlignment="1">
      <alignment/>
    </xf>
    <xf numFmtId="0" fontId="6" fillId="0" borderId="0" xfId="32" applyFont="1" applyFill="1" applyAlignment="1">
      <alignment horizontal="center" vertical="top" wrapText="1"/>
      <protection/>
    </xf>
    <xf numFmtId="0" fontId="4" fillId="0" borderId="9" xfId="32" applyFont="1" applyFill="1" applyBorder="1" applyAlignment="1">
      <alignment horizontal="left" vertical="top" wrapText="1"/>
      <protection/>
    </xf>
    <xf numFmtId="184" fontId="4" fillId="0" borderId="9" xfId="15" applyNumberFormat="1" applyFont="1" applyFill="1" applyBorder="1" applyAlignment="1">
      <alignment horizontal="left" vertical="top" wrapText="1"/>
    </xf>
    <xf numFmtId="171" fontId="4" fillId="0" borderId="8" xfId="32" applyNumberFormat="1" applyFont="1" applyFill="1" applyBorder="1" applyAlignment="1">
      <alignment vertical="top"/>
      <protection/>
    </xf>
    <xf numFmtId="171" fontId="4" fillId="0" borderId="0" xfId="32" applyNumberFormat="1" applyFont="1" applyFill="1" applyBorder="1" applyAlignment="1">
      <alignment vertical="top"/>
      <protection/>
    </xf>
    <xf numFmtId="0" fontId="0" fillId="0" borderId="0" xfId="0" applyFill="1" applyAlignment="1">
      <alignment vertical="top" wrapText="1"/>
    </xf>
    <xf numFmtId="0" fontId="4" fillId="0" borderId="0" xfId="0" applyFont="1" applyFill="1" applyAlignment="1">
      <alignment vertical="top"/>
    </xf>
    <xf numFmtId="0" fontId="4" fillId="0" borderId="0" xfId="0" applyFont="1" applyFill="1" applyAlignment="1">
      <alignment horizontal="justify" vertical="top" wrapText="1"/>
    </xf>
    <xf numFmtId="0" fontId="6" fillId="0" borderId="0" xfId="32" applyFont="1" applyFill="1" applyBorder="1" applyAlignment="1">
      <alignment horizontal="right" vertical="top" wrapText="1"/>
      <protection/>
    </xf>
    <xf numFmtId="0" fontId="0" fillId="0" borderId="0" xfId="0" applyFill="1" applyAlignment="1">
      <alignment horizontal="justify" vertical="top" wrapText="1"/>
    </xf>
    <xf numFmtId="0" fontId="4" fillId="0" borderId="0" xfId="32" applyFont="1" applyFill="1" applyAlignment="1">
      <alignment horizontal="justify" vertical="top" wrapText="1"/>
      <protection/>
    </xf>
    <xf numFmtId="0" fontId="27" fillId="0" borderId="0" xfId="32" applyFont="1" applyFill="1" applyAlignment="1">
      <alignment horizontal="left" vertical="top"/>
      <protection/>
    </xf>
    <xf numFmtId="0" fontId="27" fillId="0" borderId="0" xfId="0" applyFont="1" applyFill="1" applyAlignment="1">
      <alignment horizontal="left"/>
    </xf>
    <xf numFmtId="0" fontId="31" fillId="0" borderId="0" xfId="0" applyFont="1" applyFill="1" applyAlignment="1">
      <alignment vertical="top" wrapText="1"/>
    </xf>
    <xf numFmtId="0" fontId="4" fillId="0" borderId="0" xfId="0" applyFont="1" applyFill="1" applyAlignment="1">
      <alignment horizontal="center" vertical="top" wrapText="1"/>
    </xf>
    <xf numFmtId="0" fontId="31" fillId="0" borderId="0" xfId="32" applyFont="1" applyFill="1">
      <alignment/>
      <protection/>
    </xf>
    <xf numFmtId="15" fontId="4" fillId="0" borderId="0" xfId="32" applyNumberFormat="1" applyFont="1" applyFill="1">
      <alignment/>
      <protection/>
    </xf>
    <xf numFmtId="15" fontId="19" fillId="0" borderId="0" xfId="0" applyNumberFormat="1" applyFont="1" applyFill="1" applyAlignment="1" quotePrefix="1">
      <alignment vertical="top"/>
    </xf>
    <xf numFmtId="0" fontId="0" fillId="0" borderId="0" xfId="0" applyFill="1" applyAlignment="1">
      <alignment vertical="top"/>
    </xf>
    <xf numFmtId="0" fontId="0" fillId="0" borderId="9" xfId="0" applyFill="1" applyBorder="1" applyAlignment="1">
      <alignment vertical="top" wrapText="1"/>
    </xf>
    <xf numFmtId="0" fontId="28" fillId="0" borderId="0" xfId="0" applyFont="1" applyFill="1" applyAlignment="1">
      <alignment vertical="top"/>
    </xf>
    <xf numFmtId="0" fontId="3" fillId="7" borderId="0" xfId="0" applyFont="1" applyFill="1" applyAlignment="1">
      <alignment horizontal="left"/>
    </xf>
    <xf numFmtId="184" fontId="6" fillId="0" borderId="5" xfId="15" applyNumberFormat="1" applyFont="1" applyFill="1" applyBorder="1" applyAlignment="1">
      <alignment/>
    </xf>
    <xf numFmtId="184" fontId="4" fillId="0" borderId="0" xfId="15" applyNumberFormat="1" applyFont="1" applyFill="1" applyBorder="1" applyAlignment="1">
      <alignment horizontal="right"/>
    </xf>
    <xf numFmtId="184" fontId="6" fillId="0" borderId="3" xfId="15" applyNumberFormat="1" applyFont="1" applyFill="1" applyBorder="1" applyAlignment="1">
      <alignment/>
    </xf>
    <xf numFmtId="184" fontId="31" fillId="0" borderId="0" xfId="15" applyNumberFormat="1" applyFont="1" applyFill="1" applyBorder="1" applyAlignment="1">
      <alignment/>
    </xf>
    <xf numFmtId="184" fontId="32" fillId="0" borderId="0" xfId="15" applyNumberFormat="1" applyFont="1" applyFill="1" applyBorder="1" applyAlignment="1">
      <alignment/>
    </xf>
    <xf numFmtId="184" fontId="33" fillId="0" borderId="0" xfId="15" applyNumberFormat="1" applyFont="1" applyFill="1" applyBorder="1" applyAlignment="1">
      <alignment/>
    </xf>
    <xf numFmtId="184" fontId="4" fillId="0" borderId="10" xfId="15" applyNumberFormat="1" applyFont="1" applyFill="1" applyBorder="1" applyAlignment="1">
      <alignment/>
    </xf>
    <xf numFmtId="184" fontId="4" fillId="0" borderId="0" xfId="32" applyNumberFormat="1" applyFont="1" applyFill="1" applyBorder="1">
      <alignment/>
      <protection/>
    </xf>
    <xf numFmtId="184" fontId="4" fillId="0" borderId="10" xfId="32" applyNumberFormat="1" applyFont="1" applyFill="1" applyBorder="1">
      <alignment/>
      <protection/>
    </xf>
    <xf numFmtId="187" fontId="4" fillId="0" borderId="0" xfId="15" applyNumberFormat="1" applyFont="1" applyFill="1" applyAlignment="1">
      <alignment/>
    </xf>
    <xf numFmtId="184" fontId="4" fillId="0" borderId="0" xfId="0" applyNumberFormat="1" applyFont="1" applyFill="1" applyAlignment="1">
      <alignment/>
    </xf>
    <xf numFmtId="0" fontId="0" fillId="0" borderId="0" xfId="0" applyFont="1" applyFill="1" applyAlignment="1">
      <alignment/>
    </xf>
    <xf numFmtId="0" fontId="0" fillId="0" borderId="0" xfId="0" applyFont="1" applyAlignment="1">
      <alignment vertical="center"/>
    </xf>
    <xf numFmtId="184" fontId="4" fillId="8" borderId="0" xfId="15" applyNumberFormat="1" applyFont="1" applyFill="1" applyAlignment="1">
      <alignment/>
    </xf>
    <xf numFmtId="184" fontId="4" fillId="0" borderId="9" xfId="15" applyNumberFormat="1" applyFont="1" applyFill="1" applyBorder="1" applyAlignment="1">
      <alignment horizontal="right" vertical="top" wrapText="1"/>
    </xf>
    <xf numFmtId="171" fontId="4" fillId="0" borderId="0" xfId="0" applyNumberFormat="1" applyFont="1" applyFill="1" applyAlignment="1">
      <alignment/>
    </xf>
    <xf numFmtId="16" fontId="4" fillId="0" borderId="0" xfId="0" applyNumberFormat="1" applyFont="1" applyFill="1" applyAlignment="1">
      <alignment/>
    </xf>
    <xf numFmtId="0" fontId="28" fillId="0" borderId="0" xfId="32" applyFont="1" applyFill="1" applyBorder="1" applyAlignment="1">
      <alignment vertical="top" wrapText="1"/>
      <protection/>
    </xf>
    <xf numFmtId="0" fontId="6" fillId="0" borderId="0" xfId="32" applyFont="1" applyFill="1" applyAlignment="1">
      <alignment vertical="top"/>
      <protection/>
    </xf>
    <xf numFmtId="0" fontId="4" fillId="0" borderId="0" xfId="32" applyFont="1" applyFill="1" applyAlignment="1">
      <alignment horizontal="right" vertical="top" wrapText="1"/>
      <protection/>
    </xf>
    <xf numFmtId="0" fontId="0" fillId="0" borderId="0" xfId="0" applyAlignment="1">
      <alignment wrapText="1"/>
    </xf>
    <xf numFmtId="41" fontId="4" fillId="0" borderId="0" xfId="15" applyNumberFormat="1" applyFont="1" applyFill="1" applyBorder="1" applyAlignment="1">
      <alignment horizontal="center" vertical="top"/>
    </xf>
    <xf numFmtId="184" fontId="4" fillId="0" borderId="0" xfId="15" applyNumberFormat="1" applyFont="1" applyFill="1" applyAlignment="1">
      <alignment horizontal="right" vertical="top" wrapText="1"/>
    </xf>
    <xf numFmtId="41" fontId="4" fillId="0" borderId="11" xfId="15" applyNumberFormat="1" applyFont="1" applyFill="1" applyBorder="1" applyAlignment="1">
      <alignment horizontal="center" vertical="top"/>
    </xf>
    <xf numFmtId="41" fontId="4" fillId="0" borderId="8" xfId="15" applyNumberFormat="1" applyFont="1" applyFill="1" applyBorder="1" applyAlignment="1">
      <alignment horizontal="center" vertical="top"/>
    </xf>
    <xf numFmtId="41" fontId="4" fillId="0" borderId="12" xfId="15" applyNumberFormat="1" applyFont="1" applyFill="1" applyBorder="1" applyAlignment="1">
      <alignment horizontal="center" vertical="top"/>
    </xf>
    <xf numFmtId="184" fontId="6" fillId="0" borderId="0" xfId="15" applyNumberFormat="1" applyFont="1" applyFill="1" applyAlignment="1">
      <alignment horizontal="center"/>
    </xf>
    <xf numFmtId="184" fontId="4" fillId="0" borderId="0" xfId="15" applyNumberFormat="1" applyFont="1" applyFill="1" applyAlignment="1">
      <alignment horizontal="justify" vertical="top" wrapText="1"/>
    </xf>
    <xf numFmtId="0" fontId="0" fillId="0" borderId="0" xfId="0" applyAlignment="1" applyProtection="1">
      <alignment/>
      <protection locked="0"/>
    </xf>
    <xf numFmtId="3" fontId="0" fillId="0" borderId="9" xfId="0" applyNumberFormat="1" applyFill="1" applyBorder="1" applyAlignment="1">
      <alignment horizontal="right" vertical="top" wrapText="1"/>
    </xf>
    <xf numFmtId="0" fontId="4" fillId="10" borderId="0" xfId="0" applyFont="1" applyFill="1" applyAlignment="1">
      <alignment/>
    </xf>
    <xf numFmtId="0" fontId="0" fillId="0" borderId="0" xfId="0" applyFill="1" applyAlignment="1">
      <alignment horizontal="right"/>
    </xf>
    <xf numFmtId="0" fontId="0" fillId="0" borderId="0" xfId="0" applyFill="1" applyAlignment="1">
      <alignment/>
    </xf>
    <xf numFmtId="0" fontId="34" fillId="0" borderId="0" xfId="0" applyFont="1" applyFill="1" applyAlignment="1">
      <alignment horizontal="center"/>
    </xf>
    <xf numFmtId="184" fontId="35" fillId="8" borderId="0" xfId="15" applyNumberFormat="1" applyFont="1" applyFill="1" applyBorder="1" applyAlignment="1">
      <alignment/>
    </xf>
    <xf numFmtId="0" fontId="6" fillId="10" borderId="0" xfId="0" applyFont="1" applyFill="1" applyAlignment="1">
      <alignment/>
    </xf>
    <xf numFmtId="184" fontId="4" fillId="10" borderId="0" xfId="15" applyNumberFormat="1" applyFont="1" applyFill="1" applyAlignment="1">
      <alignment/>
    </xf>
    <xf numFmtId="184" fontId="4" fillId="10" borderId="0" xfId="0" applyNumberFormat="1" applyFont="1" applyFill="1" applyAlignment="1">
      <alignment/>
    </xf>
    <xf numFmtId="0" fontId="6" fillId="10" borderId="0" xfId="0" applyFont="1" applyFill="1" applyAlignment="1">
      <alignment horizontal="center"/>
    </xf>
    <xf numFmtId="184" fontId="28" fillId="0" borderId="0" xfId="15" applyNumberFormat="1" applyFont="1" applyFill="1" applyAlignment="1">
      <alignment/>
    </xf>
    <xf numFmtId="0" fontId="6" fillId="0" borderId="0" xfId="32" applyFont="1" applyFill="1" applyAlignment="1">
      <alignment horizontal="left" vertical="top"/>
      <protection/>
    </xf>
    <xf numFmtId="0" fontId="6" fillId="0" borderId="0" xfId="32" applyFont="1" applyFill="1" applyAlignment="1">
      <alignment horizontal="justify" vertical="top" wrapText="1"/>
      <protection/>
    </xf>
    <xf numFmtId="0" fontId="6" fillId="0" borderId="4" xfId="32" applyFont="1" applyFill="1" applyBorder="1" applyAlignment="1">
      <alignment horizontal="justify" vertical="top" wrapText="1"/>
      <protection/>
    </xf>
    <xf numFmtId="0" fontId="6" fillId="0" borderId="4" xfId="32" applyFont="1" applyFill="1" applyBorder="1" applyAlignment="1">
      <alignment horizontal="center" vertical="top" wrapText="1"/>
      <protection/>
    </xf>
    <xf numFmtId="0" fontId="6" fillId="0" borderId="0" xfId="32" applyFont="1" applyFill="1" applyBorder="1" applyAlignment="1">
      <alignment horizontal="justify" vertical="top" wrapText="1"/>
      <protection/>
    </xf>
    <xf numFmtId="0" fontId="6" fillId="0" borderId="0" xfId="32" applyFont="1" applyFill="1" applyBorder="1" applyAlignment="1">
      <alignment horizontal="center" vertical="top" wrapText="1"/>
      <protection/>
    </xf>
    <xf numFmtId="0" fontId="6" fillId="0" borderId="0" xfId="32" applyFont="1" applyFill="1" applyBorder="1" applyAlignment="1">
      <alignment horizontal="left"/>
      <protection/>
    </xf>
    <xf numFmtId="0" fontId="6" fillId="0" borderId="0" xfId="32" applyFont="1" applyFill="1" applyBorder="1" applyAlignment="1">
      <alignment horizontal="left" vertical="top"/>
      <protection/>
    </xf>
    <xf numFmtId="0" fontId="6" fillId="0" borderId="0" xfId="0" applyFont="1" applyFill="1" applyBorder="1" applyAlignment="1">
      <alignment/>
    </xf>
    <xf numFmtId="0" fontId="36" fillId="0" borderId="0" xfId="0" applyFont="1" applyAlignment="1">
      <alignment horizontal="left"/>
    </xf>
    <xf numFmtId="0" fontId="4" fillId="0" borderId="0" xfId="0" applyFont="1" applyFill="1" applyAlignment="1">
      <alignment horizontal="left" vertical="top" wrapText="1"/>
    </xf>
    <xf numFmtId="0" fontId="4" fillId="0" borderId="0" xfId="0" applyFont="1" applyFill="1" applyAlignment="1">
      <alignment horizontal="left" vertical="top"/>
    </xf>
    <xf numFmtId="0" fontId="4" fillId="0" borderId="12" xfId="0" applyFont="1" applyFill="1" applyBorder="1" applyAlignment="1">
      <alignment/>
    </xf>
    <xf numFmtId="0" fontId="4" fillId="0" borderId="0" xfId="0" applyFont="1" applyFill="1" applyBorder="1" applyAlignment="1">
      <alignment/>
    </xf>
    <xf numFmtId="0" fontId="4" fillId="0" borderId="1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32" applyFont="1" applyFill="1" applyBorder="1" applyAlignment="1">
      <alignment horizontal="center" vertical="top"/>
      <protection/>
    </xf>
    <xf numFmtId="0" fontId="4" fillId="0" borderId="16" xfId="32" applyFont="1" applyFill="1" applyBorder="1" applyAlignment="1">
      <alignment horizontal="center" vertical="top"/>
      <protection/>
    </xf>
    <xf numFmtId="0" fontId="4" fillId="0" borderId="12" xfId="0" applyFont="1" applyFill="1" applyBorder="1" applyAlignment="1">
      <alignment horizontal="center" vertical="top"/>
    </xf>
    <xf numFmtId="0" fontId="4" fillId="0" borderId="8" xfId="0" applyFont="1" applyFill="1" applyBorder="1" applyAlignment="1">
      <alignment horizontal="center" vertical="top"/>
    </xf>
    <xf numFmtId="0" fontId="4" fillId="0" borderId="15" xfId="32" applyFont="1" applyFill="1" applyBorder="1" applyAlignment="1">
      <alignment horizontal="center" vertical="top" wrapText="1"/>
      <protection/>
    </xf>
    <xf numFmtId="0" fontId="4" fillId="0" borderId="17" xfId="32" applyFont="1" applyFill="1" applyBorder="1" applyAlignment="1">
      <alignment horizontal="center" vertical="top" wrapText="1"/>
      <protection/>
    </xf>
    <xf numFmtId="0" fontId="4" fillId="0" borderId="18" xfId="32" applyFont="1" applyFill="1" applyBorder="1" applyAlignment="1">
      <alignment/>
      <protection/>
    </xf>
    <xf numFmtId="3" fontId="0" fillId="0" borderId="9" xfId="0" applyNumberFormat="1" applyFill="1" applyBorder="1" applyAlignment="1">
      <alignment vertical="top"/>
    </xf>
    <xf numFmtId="0" fontId="0" fillId="0" borderId="9" xfId="0" applyFill="1" applyBorder="1" applyAlignment="1">
      <alignment vertical="top"/>
    </xf>
    <xf numFmtId="41" fontId="4" fillId="0" borderId="19" xfId="15" applyNumberFormat="1" applyFont="1" applyFill="1" applyBorder="1" applyAlignment="1">
      <alignment horizontal="right" vertical="top"/>
    </xf>
    <xf numFmtId="41" fontId="4" fillId="0" borderId="10" xfId="15" applyNumberFormat="1" applyFont="1" applyFill="1" applyBorder="1" applyAlignment="1">
      <alignment horizontal="right" vertical="top"/>
    </xf>
    <xf numFmtId="0" fontId="4" fillId="0" borderId="20" xfId="0" applyFont="1" applyFill="1" applyBorder="1" applyAlignment="1">
      <alignment horizontal="right" vertical="top"/>
    </xf>
    <xf numFmtId="0" fontId="4" fillId="0" borderId="21" xfId="32" applyFont="1" applyFill="1" applyBorder="1" applyAlignment="1">
      <alignment horizontal="center" vertical="center"/>
      <protection/>
    </xf>
    <xf numFmtId="0" fontId="4" fillId="0" borderId="17" xfId="32" applyFont="1" applyFill="1" applyBorder="1" applyAlignment="1">
      <alignment horizontal="center" vertical="center"/>
      <protection/>
    </xf>
    <xf numFmtId="0" fontId="4" fillId="0" borderId="16" xfId="32" applyFont="1" applyFill="1" applyBorder="1" applyAlignment="1">
      <alignment horizontal="center" vertical="center"/>
      <protection/>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6" fillId="0" borderId="0" xfId="0" applyFont="1" applyFill="1" applyAlignment="1">
      <alignment horizontal="center" vertical="top" wrapText="1"/>
    </xf>
    <xf numFmtId="184" fontId="4" fillId="0" borderId="5" xfId="15" applyNumberFormat="1" applyFont="1" applyFill="1" applyBorder="1" applyAlignment="1">
      <alignment horizontal="center"/>
    </xf>
    <xf numFmtId="184" fontId="4" fillId="0" borderId="10" xfId="15" applyNumberFormat="1" applyFont="1" applyFill="1" applyBorder="1" applyAlignment="1">
      <alignment horizontal="center"/>
    </xf>
    <xf numFmtId="15" fontId="6" fillId="0" borderId="0" xfId="0" applyNumberFormat="1" applyFont="1" applyFill="1" applyAlignment="1">
      <alignment horizontal="right"/>
    </xf>
    <xf numFmtId="184" fontId="4" fillId="0" borderId="5" xfId="0" applyNumberFormat="1" applyFont="1" applyFill="1" applyBorder="1" applyAlignment="1">
      <alignment/>
    </xf>
    <xf numFmtId="43" fontId="4" fillId="0" borderId="0" xfId="15" applyFont="1" applyFill="1" applyAlignment="1">
      <alignment horizontal="center"/>
    </xf>
    <xf numFmtId="0" fontId="6" fillId="0" borderId="0" xfId="0" applyFont="1" applyFill="1" applyAlignment="1">
      <alignment horizontal="center" wrapText="1"/>
    </xf>
    <xf numFmtId="0" fontId="4" fillId="0" borderId="0" xfId="0" applyFont="1" applyAlignment="1">
      <alignment horizontal="left" vertical="top" wrapText="1"/>
    </xf>
    <xf numFmtId="0" fontId="4" fillId="0" borderId="0" xfId="0" applyFont="1" applyAlignment="1">
      <alignment vertical="top" wrapText="1"/>
    </xf>
    <xf numFmtId="0" fontId="36" fillId="0" borderId="0" xfId="0" applyFont="1" applyAlignment="1">
      <alignment horizontal="left" vertical="top" wrapText="1"/>
    </xf>
    <xf numFmtId="0" fontId="36" fillId="0" borderId="0" xfId="0" applyFont="1" applyAlignment="1">
      <alignment horizontal="left" wrapText="1"/>
    </xf>
    <xf numFmtId="0" fontId="4" fillId="0" borderId="0" xfId="0" applyFont="1" applyAlignment="1">
      <alignment wrapText="1"/>
    </xf>
    <xf numFmtId="0" fontId="4" fillId="0" borderId="0" xfId="32" applyFont="1" applyFill="1" applyAlignment="1">
      <alignment horizontal="left" vertical="top" wrapText="1"/>
      <protection/>
    </xf>
    <xf numFmtId="41" fontId="4" fillId="0" borderId="0" xfId="15" applyNumberFormat="1" applyFont="1" applyFill="1" applyBorder="1" applyAlignment="1">
      <alignment horizontal="center" vertical="top"/>
    </xf>
    <xf numFmtId="0" fontId="0" fillId="0" borderId="0" xfId="0" applyFill="1" applyBorder="1" applyAlignment="1">
      <alignment horizontal="center" vertical="top"/>
    </xf>
    <xf numFmtId="184" fontId="4" fillId="0" borderId="0" xfId="15" applyNumberFormat="1" applyFont="1" applyFill="1" applyAlignment="1" quotePrefix="1">
      <alignment horizontal="left" wrapText="1"/>
    </xf>
    <xf numFmtId="184" fontId="4" fillId="0" borderId="3" xfId="15" applyNumberFormat="1" applyFont="1" applyFill="1" applyBorder="1" applyAlignment="1" quotePrefix="1">
      <alignment horizontal="left" vertical="center" wrapText="1"/>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6" fillId="0" borderId="0" xfId="32" applyFont="1" applyFill="1" applyAlignment="1">
      <alignment horizontal="center" wrapText="1"/>
      <protection/>
    </xf>
    <xf numFmtId="15" fontId="6" fillId="0" borderId="0" xfId="32" applyNumberFormat="1" applyFont="1" applyFill="1" applyAlignment="1">
      <alignment horizontal="center" wrapText="1"/>
      <protection/>
    </xf>
    <xf numFmtId="15" fontId="6" fillId="0" borderId="0" xfId="32" applyNumberFormat="1" applyFont="1" applyFill="1" applyAlignment="1" quotePrefix="1">
      <alignment horizontal="center" wrapText="1"/>
      <protection/>
    </xf>
    <xf numFmtId="0" fontId="4" fillId="0" borderId="0" xfId="32" applyFont="1" applyFill="1" applyAlignment="1" quotePrefix="1">
      <alignment horizontal="left"/>
      <protection/>
    </xf>
    <xf numFmtId="184" fontId="4" fillId="0" borderId="0" xfId="32" applyNumberFormat="1" applyFont="1" applyFill="1" applyBorder="1" applyAlignment="1" quotePrefix="1">
      <alignment horizontal="left" vertical="center" wrapText="1"/>
      <protection/>
    </xf>
    <xf numFmtId="0" fontId="3" fillId="7" borderId="0" xfId="0" applyFont="1" applyFill="1" applyAlignment="1">
      <alignment horizontal="center"/>
    </xf>
    <xf numFmtId="0" fontId="3" fillId="12" borderId="0" xfId="0" applyFont="1" applyFill="1" applyAlignment="1">
      <alignment horizontal="center"/>
    </xf>
    <xf numFmtId="0" fontId="7" fillId="7" borderId="0" xfId="0" applyFont="1" applyFill="1" applyAlignment="1">
      <alignment horizontal="center"/>
    </xf>
    <xf numFmtId="0" fontId="7" fillId="12" borderId="0" xfId="0" applyFont="1" applyFill="1" applyAlignment="1">
      <alignment horizontal="center"/>
    </xf>
    <xf numFmtId="0" fontId="28" fillId="0" borderId="0" xfId="32" applyFont="1" applyFill="1" applyBorder="1" applyAlignment="1">
      <alignment vertical="top" wrapText="1"/>
      <protection/>
    </xf>
    <xf numFmtId="0" fontId="0" fillId="0" borderId="0" xfId="0" applyAlignment="1">
      <alignment vertical="top" wrapText="1"/>
    </xf>
    <xf numFmtId="0" fontId="0" fillId="0" borderId="0" xfId="0" applyAlignment="1">
      <alignment wrapText="1"/>
    </xf>
    <xf numFmtId="0" fontId="28" fillId="0" borderId="0" xfId="0" applyFont="1" applyFill="1" applyBorder="1" applyAlignment="1">
      <alignment vertical="top" wrapText="1"/>
    </xf>
    <xf numFmtId="0" fontId="29" fillId="0" borderId="0" xfId="0" applyFont="1" applyFill="1" applyAlignment="1">
      <alignment vertical="top" wrapText="1"/>
    </xf>
    <xf numFmtId="0" fontId="28" fillId="0" borderId="0" xfId="0" applyFont="1" applyFill="1" applyBorder="1" applyAlignment="1">
      <alignment wrapText="1"/>
    </xf>
    <xf numFmtId="0" fontId="29" fillId="0" borderId="0" xfId="0" applyFont="1" applyFill="1" applyAlignment="1">
      <alignment wrapText="1"/>
    </xf>
    <xf numFmtId="0" fontId="8" fillId="0" borderId="0" xfId="0" applyFont="1" applyFill="1" applyAlignment="1">
      <alignment horizontal="center"/>
    </xf>
    <xf numFmtId="0" fontId="3" fillId="7" borderId="0" xfId="0" applyFont="1" applyFill="1" applyBorder="1" applyAlignment="1">
      <alignment horizontal="center"/>
    </xf>
    <xf numFmtId="0" fontId="26" fillId="7" borderId="0" xfId="0" applyFont="1" applyFill="1" applyAlignment="1">
      <alignment horizontal="center"/>
    </xf>
    <xf numFmtId="0" fontId="28" fillId="0" borderId="0" xfId="0" applyFont="1" applyAlignment="1">
      <alignment vertical="top" wrapText="1"/>
    </xf>
    <xf numFmtId="0" fontId="29" fillId="0" borderId="0" xfId="0" applyFont="1" applyAlignment="1">
      <alignment vertical="top" wrapText="1"/>
    </xf>
    <xf numFmtId="0" fontId="0" fillId="0" borderId="0" xfId="0" applyAlignment="1">
      <alignment/>
    </xf>
    <xf numFmtId="0" fontId="8" fillId="0" borderId="0" xfId="0" applyFont="1" applyAlignment="1">
      <alignment horizontal="center"/>
    </xf>
    <xf numFmtId="0" fontId="4" fillId="0" borderId="0" xfId="0" applyFont="1" applyFill="1" applyAlignment="1">
      <alignment horizontal="left" vertical="top" wrapText="1"/>
    </xf>
    <xf numFmtId="184" fontId="4" fillId="0" borderId="0" xfId="15" applyNumberFormat="1" applyFont="1" applyFill="1" applyAlignment="1">
      <alignment wrapText="1"/>
    </xf>
    <xf numFmtId="0" fontId="4" fillId="0" borderId="0" xfId="32" applyFont="1" applyFill="1" applyAlignment="1">
      <alignment vertical="top" wrapText="1"/>
      <protection/>
    </xf>
    <xf numFmtId="0" fontId="0" fillId="0" borderId="0" xfId="0" applyFill="1" applyAlignment="1">
      <alignment vertical="top" wrapText="1"/>
    </xf>
    <xf numFmtId="0" fontId="4" fillId="0" borderId="11" xfId="0" applyFont="1" applyFill="1" applyBorder="1" applyAlignment="1">
      <alignment/>
    </xf>
    <xf numFmtId="0" fontId="4" fillId="0" borderId="0" xfId="0" applyFont="1" applyFill="1" applyAlignment="1">
      <alignment vertical="top" wrapText="1"/>
    </xf>
    <xf numFmtId="0" fontId="4" fillId="0" borderId="22" xfId="32" applyFont="1" applyFill="1" applyBorder="1" applyAlignment="1">
      <alignment vertical="top"/>
      <protection/>
    </xf>
    <xf numFmtId="0" fontId="4" fillId="0" borderId="9" xfId="32" applyFont="1" applyFill="1" applyBorder="1" applyAlignment="1">
      <alignment vertical="top"/>
      <protection/>
    </xf>
    <xf numFmtId="0" fontId="4" fillId="0" borderId="23" xfId="32" applyFont="1" applyFill="1" applyBorder="1" applyAlignment="1">
      <alignment vertical="top"/>
      <protection/>
    </xf>
    <xf numFmtId="0" fontId="4" fillId="0" borderId="24" xfId="0" applyFont="1" applyFill="1" applyBorder="1" applyAlignment="1">
      <alignment horizontal="right" vertical="top"/>
    </xf>
    <xf numFmtId="0" fontId="4" fillId="0" borderId="0" xfId="0" applyFont="1" applyFill="1" applyAlignment="1">
      <alignment horizontal="left" wrapText="1"/>
    </xf>
    <xf numFmtId="0" fontId="6" fillId="0" borderId="0" xfId="0" applyFont="1" applyFill="1" applyAlignment="1">
      <alignment horizontal="center"/>
    </xf>
    <xf numFmtId="0" fontId="6" fillId="0" borderId="0" xfId="32" applyFont="1" applyFill="1" applyAlignment="1">
      <alignment horizontal="center" vertical="top" wrapText="1"/>
      <protection/>
    </xf>
    <xf numFmtId="0" fontId="19" fillId="0" borderId="0" xfId="0" applyFont="1" applyFill="1" applyAlignment="1">
      <alignment horizontal="center" vertical="top" wrapText="1"/>
    </xf>
    <xf numFmtId="15" fontId="6" fillId="0" borderId="0" xfId="32" applyNumberFormat="1" applyFont="1" applyFill="1" applyAlignment="1" quotePrefix="1">
      <alignment horizontal="center" vertical="top" wrapText="1"/>
      <protection/>
    </xf>
    <xf numFmtId="0" fontId="4" fillId="0" borderId="7" xfId="32" applyFont="1" applyFill="1" applyBorder="1" applyAlignment="1">
      <alignment vertical="top"/>
      <protection/>
    </xf>
    <xf numFmtId="0" fontId="4" fillId="0" borderId="0" xfId="32" applyFont="1" applyFill="1" applyBorder="1" applyAlignment="1">
      <alignment vertical="top"/>
      <protection/>
    </xf>
    <xf numFmtId="0" fontId="4" fillId="0" borderId="8" xfId="32" applyFont="1" applyFill="1" applyBorder="1" applyAlignment="1">
      <alignment vertical="top"/>
      <protection/>
    </xf>
    <xf numFmtId="41" fontId="4" fillId="0" borderId="25" xfId="15" applyNumberFormat="1" applyFont="1" applyFill="1" applyBorder="1" applyAlignment="1">
      <alignment horizontal="center" vertical="top"/>
    </xf>
    <xf numFmtId="0" fontId="0" fillId="0" borderId="14" xfId="0" applyFill="1" applyBorder="1" applyAlignment="1">
      <alignment horizontal="center" vertical="top"/>
    </xf>
    <xf numFmtId="41" fontId="4" fillId="0" borderId="4" xfId="15" applyNumberFormat="1" applyFont="1" applyFill="1" applyBorder="1" applyAlignment="1">
      <alignment horizontal="center" vertical="top"/>
    </xf>
    <xf numFmtId="0" fontId="0" fillId="0" borderId="26" xfId="0" applyFill="1" applyBorder="1" applyAlignment="1">
      <alignment horizontal="center" vertical="top"/>
    </xf>
    <xf numFmtId="0" fontId="4" fillId="0" borderId="27" xfId="32" applyFont="1" applyFill="1" applyBorder="1" applyAlignment="1">
      <alignment vertical="top"/>
      <protection/>
    </xf>
    <xf numFmtId="0" fontId="4" fillId="0" borderId="5" xfId="32" applyFont="1" applyFill="1" applyBorder="1" applyAlignment="1">
      <alignment vertical="top"/>
      <protection/>
    </xf>
    <xf numFmtId="0" fontId="4" fillId="0" borderId="28" xfId="32" applyFont="1" applyFill="1" applyBorder="1" applyAlignment="1">
      <alignment vertical="top"/>
      <protection/>
    </xf>
    <xf numFmtId="41" fontId="4" fillId="0" borderId="29" xfId="15" applyNumberFormat="1" applyFont="1" applyFill="1" applyBorder="1" applyAlignment="1">
      <alignment horizontal="right" vertical="top"/>
    </xf>
    <xf numFmtId="0" fontId="4" fillId="0" borderId="28" xfId="32" applyFont="1" applyFill="1" applyBorder="1" applyAlignment="1">
      <alignment horizontal="right" vertical="top"/>
      <protection/>
    </xf>
    <xf numFmtId="41" fontId="4" fillId="0" borderId="5" xfId="15" applyNumberFormat="1" applyFont="1" applyFill="1" applyBorder="1" applyAlignment="1">
      <alignment horizontal="right" vertical="top"/>
    </xf>
    <xf numFmtId="0" fontId="4" fillId="0" borderId="30" xfId="32" applyFont="1" applyFill="1" applyBorder="1" applyAlignment="1">
      <alignment horizontal="right" vertical="top"/>
      <protection/>
    </xf>
    <xf numFmtId="41" fontId="4" fillId="0" borderId="12" xfId="15" applyNumberFormat="1" applyFont="1" applyFill="1" applyBorder="1" applyAlignment="1">
      <alignment horizontal="center" vertical="top"/>
    </xf>
    <xf numFmtId="41" fontId="4" fillId="0" borderId="8" xfId="15" applyNumberFormat="1" applyFont="1" applyFill="1" applyBorder="1" applyAlignment="1">
      <alignment horizontal="center" vertical="top"/>
    </xf>
    <xf numFmtId="41" fontId="4" fillId="0" borderId="11" xfId="15" applyNumberFormat="1" applyFont="1" applyFill="1" applyBorder="1" applyAlignment="1">
      <alignment horizontal="center" vertical="top"/>
    </xf>
    <xf numFmtId="0" fontId="4" fillId="0" borderId="25" xfId="32" applyFont="1" applyFill="1" applyBorder="1" applyAlignment="1">
      <alignment horizontal="center" vertical="top"/>
      <protection/>
    </xf>
    <xf numFmtId="0" fontId="4" fillId="0" borderId="14" xfId="32" applyFont="1" applyFill="1" applyBorder="1" applyAlignment="1">
      <alignment horizontal="center" vertical="top"/>
      <protection/>
    </xf>
    <xf numFmtId="0" fontId="4" fillId="0" borderId="4" xfId="32" applyFont="1" applyFill="1" applyBorder="1" applyAlignment="1">
      <alignment horizontal="center" vertical="top"/>
      <protection/>
    </xf>
    <xf numFmtId="0" fontId="4" fillId="0" borderId="26" xfId="32" applyFont="1" applyFill="1" applyBorder="1" applyAlignment="1">
      <alignment horizontal="center" vertical="top"/>
      <protection/>
    </xf>
    <xf numFmtId="0" fontId="4" fillId="0" borderId="0" xfId="32" applyFont="1" applyFill="1" applyAlignment="1">
      <alignment horizontal="justify" vertical="top"/>
      <protection/>
    </xf>
    <xf numFmtId="0" fontId="6" fillId="0" borderId="0" xfId="32" applyFont="1" applyFill="1" applyAlignment="1">
      <alignment horizontal="right" vertical="top" wrapText="1"/>
      <protection/>
    </xf>
    <xf numFmtId="0" fontId="4" fillId="0" borderId="0" xfId="0" applyFont="1" applyFill="1" applyAlignment="1">
      <alignment horizontal="justify" vertical="top"/>
    </xf>
    <xf numFmtId="0" fontId="6" fillId="0" borderId="0" xfId="32" applyFont="1" applyFill="1" applyAlignment="1">
      <alignment horizontal="left" vertical="top" wrapText="1"/>
      <protection/>
    </xf>
    <xf numFmtId="0" fontId="28" fillId="0" borderId="0" xfId="32" applyFont="1" applyFill="1" applyAlignment="1">
      <alignment horizontal="left" vertical="top" wrapText="1"/>
      <protection/>
    </xf>
    <xf numFmtId="41" fontId="4" fillId="0" borderId="9" xfId="15" applyNumberFormat="1" applyFont="1" applyFill="1" applyBorder="1" applyAlignment="1">
      <alignment vertical="top"/>
    </xf>
    <xf numFmtId="41" fontId="4" fillId="0" borderId="9" xfId="15" applyNumberFormat="1" applyFont="1" applyFill="1" applyBorder="1" applyAlignment="1">
      <alignment horizontal="center" vertical="top"/>
    </xf>
    <xf numFmtId="49" fontId="6" fillId="0" borderId="0" xfId="32" applyNumberFormat="1" applyFont="1" applyFill="1" applyAlignment="1">
      <alignment horizontal="center" vertical="top" wrapText="1"/>
      <protection/>
    </xf>
    <xf numFmtId="0" fontId="4" fillId="7" borderId="0" xfId="32" applyFont="1" applyFill="1" applyAlignment="1">
      <alignment horizontal="left" vertical="top"/>
      <protection/>
    </xf>
    <xf numFmtId="0" fontId="6" fillId="7" borderId="0" xfId="32" applyFont="1" applyFill="1" applyAlignment="1">
      <alignment horizontal="left" vertical="top"/>
      <protection/>
    </xf>
    <xf numFmtId="0" fontId="28" fillId="0" borderId="0" xfId="32" applyFont="1" applyFill="1" applyBorder="1" applyAlignment="1" quotePrefix="1">
      <alignment vertical="top" wrapText="1"/>
      <protection/>
    </xf>
    <xf numFmtId="0" fontId="4" fillId="0" borderId="0" xfId="32" applyFont="1" applyFill="1" applyAlignment="1">
      <alignment horizontal="justify" vertical="top" wrapText="1"/>
      <protection/>
    </xf>
    <xf numFmtId="0" fontId="0" fillId="0" borderId="0" xfId="0" applyFill="1" applyAlignment="1">
      <alignment horizontal="justify" vertical="top" wrapText="1"/>
    </xf>
    <xf numFmtId="0" fontId="4" fillId="0" borderId="0" xfId="0" applyFont="1" applyFill="1" applyAlignment="1">
      <alignment horizontal="justify"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4" fillId="0" borderId="0" xfId="32" applyFont="1" applyFill="1" applyAlignment="1" quotePrefix="1">
      <alignment horizontal="justify" vertical="top"/>
      <protection/>
    </xf>
    <xf numFmtId="0" fontId="4" fillId="0" borderId="0" xfId="32" applyFont="1" applyFill="1" applyAlignment="1">
      <alignment wrapText="1"/>
      <protection/>
    </xf>
    <xf numFmtId="0" fontId="4" fillId="0" borderId="0" xfId="32" applyFont="1" applyFill="1" applyAlignment="1">
      <alignment vertical="center" wrapText="1"/>
      <protection/>
    </xf>
    <xf numFmtId="0" fontId="4" fillId="0" borderId="0" xfId="0" applyFont="1" applyFill="1" applyAlignment="1">
      <alignment vertical="center" wrapText="1"/>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vertical="top" wrapText="1"/>
      <protection/>
    </xf>
    <xf numFmtId="0" fontId="0" fillId="0" borderId="0" xfId="0" applyFill="1" applyAlignment="1">
      <alignment horizontal="left" vertical="top" wrapText="1"/>
    </xf>
    <xf numFmtId="0" fontId="4" fillId="12" borderId="0" xfId="32" applyFont="1" applyFill="1" applyAlignment="1">
      <alignment horizontal="left" vertical="top"/>
      <protection/>
    </xf>
    <xf numFmtId="0" fontId="6" fillId="12" borderId="0" xfId="32" applyFont="1" applyFill="1" applyAlignment="1">
      <alignment horizontal="left" vertical="top"/>
      <protection/>
    </xf>
    <xf numFmtId="0" fontId="0" fillId="0" borderId="0" xfId="0" applyFill="1" applyAlignment="1">
      <alignment wrapText="1"/>
    </xf>
  </cellXfs>
  <cellStyles count="27">
    <cellStyle name="Normal" xfId="0"/>
    <cellStyle name="Comma" xfId="15"/>
    <cellStyle name="Comma [0]" xfId="16"/>
    <cellStyle name="Currency" xfId="17"/>
    <cellStyle name="Currency [0]" xfId="18"/>
    <cellStyle name="custom" xfId="19"/>
    <cellStyle name="Date" xfId="20"/>
    <cellStyle name="E&amp;Y House" xfId="21"/>
    <cellStyle name="Fixed" xfId="22"/>
    <cellStyle name="Followed Hyperlink" xfId="23"/>
    <cellStyle name="Grey" xfId="24"/>
    <cellStyle name="HEADING1" xfId="25"/>
    <cellStyle name="HEADING2" xfId="26"/>
    <cellStyle name="Hyperlink" xfId="27"/>
    <cellStyle name="Input [yellow]" xfId="28"/>
    <cellStyle name="no dec" xfId="29"/>
    <cellStyle name="Normal - Style1" xfId="30"/>
    <cellStyle name="Normal_Notes" xfId="31"/>
    <cellStyle name="Normal_Sheet5" xfId="32"/>
    <cellStyle name="Œ…‹æØ‚è [0.00]_laroux" xfId="33"/>
    <cellStyle name="Œ…‹æØ‚è_laroux" xfId="34"/>
    <cellStyle name="Percent" xfId="35"/>
    <cellStyle name="Percent [2]" xfId="36"/>
    <cellStyle name="percentage" xfId="37"/>
    <cellStyle name="shade" xfId="38"/>
    <cellStyle name="SHADETOTAL-AKS"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8</xdr:row>
      <xdr:rowOff>85725</xdr:rowOff>
    </xdr:from>
    <xdr:to>
      <xdr:col>4</xdr:col>
      <xdr:colOff>952500</xdr:colOff>
      <xdr:row>8</xdr:row>
      <xdr:rowOff>85725</xdr:rowOff>
    </xdr:to>
    <xdr:sp>
      <xdr:nvSpPr>
        <xdr:cNvPr id="1" name="Line 4"/>
        <xdr:cNvSpPr>
          <a:spLocks/>
        </xdr:cNvSpPr>
      </xdr:nvSpPr>
      <xdr:spPr>
        <a:xfrm>
          <a:off x="5334000" y="1304925"/>
          <a:ext cx="3905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8</xdr:row>
      <xdr:rowOff>85725</xdr:rowOff>
    </xdr:from>
    <xdr:to>
      <xdr:col>3</xdr:col>
      <xdr:colOff>514350</xdr:colOff>
      <xdr:row>8</xdr:row>
      <xdr:rowOff>85725</xdr:rowOff>
    </xdr:to>
    <xdr:sp>
      <xdr:nvSpPr>
        <xdr:cNvPr id="2" name="Line 5"/>
        <xdr:cNvSpPr>
          <a:spLocks/>
        </xdr:cNvSpPr>
      </xdr:nvSpPr>
      <xdr:spPr>
        <a:xfrm flipH="1">
          <a:off x="3943350" y="1304925"/>
          <a:ext cx="400050"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7</xdr:row>
      <xdr:rowOff>76200</xdr:rowOff>
    </xdr:from>
    <xdr:to>
      <xdr:col>5</xdr:col>
      <xdr:colOff>962025</xdr:colOff>
      <xdr:row>7</xdr:row>
      <xdr:rowOff>76200</xdr:rowOff>
    </xdr:to>
    <xdr:sp>
      <xdr:nvSpPr>
        <xdr:cNvPr id="3" name="Line 6"/>
        <xdr:cNvSpPr>
          <a:spLocks/>
        </xdr:cNvSpPr>
      </xdr:nvSpPr>
      <xdr:spPr>
        <a:xfrm>
          <a:off x="6086475"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7</xdr:row>
      <xdr:rowOff>76200</xdr:rowOff>
    </xdr:from>
    <xdr:to>
      <xdr:col>2</xdr:col>
      <xdr:colOff>704850</xdr:colOff>
      <xdr:row>7</xdr:row>
      <xdr:rowOff>76200</xdr:rowOff>
    </xdr:to>
    <xdr:sp>
      <xdr:nvSpPr>
        <xdr:cNvPr id="4" name="Line 7"/>
        <xdr:cNvSpPr>
          <a:spLocks/>
        </xdr:cNvSpPr>
      </xdr:nvSpPr>
      <xdr:spPr>
        <a:xfrm flipH="1">
          <a:off x="3124200"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447675</xdr:colOff>
      <xdr:row>98</xdr:row>
      <xdr:rowOff>76200</xdr:rowOff>
    </xdr:from>
    <xdr:to>
      <xdr:col>14</xdr:col>
      <xdr:colOff>180975</xdr:colOff>
      <xdr:row>98</xdr:row>
      <xdr:rowOff>85725</xdr:rowOff>
    </xdr:to>
    <xdr:sp>
      <xdr:nvSpPr>
        <xdr:cNvPr id="1" name="Line 2"/>
        <xdr:cNvSpPr>
          <a:spLocks/>
        </xdr:cNvSpPr>
      </xdr:nvSpPr>
      <xdr:spPr>
        <a:xfrm>
          <a:off x="5943600" y="22498050"/>
          <a:ext cx="10382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342900</xdr:colOff>
      <xdr:row>98</xdr:row>
      <xdr:rowOff>66675</xdr:rowOff>
    </xdr:from>
    <xdr:to>
      <xdr:col>9</xdr:col>
      <xdr:colOff>466725</xdr:colOff>
      <xdr:row>98</xdr:row>
      <xdr:rowOff>66675</xdr:rowOff>
    </xdr:to>
    <xdr:sp>
      <xdr:nvSpPr>
        <xdr:cNvPr id="2" name="Line 3"/>
        <xdr:cNvSpPr>
          <a:spLocks/>
        </xdr:cNvSpPr>
      </xdr:nvSpPr>
      <xdr:spPr>
        <a:xfrm flipH="1">
          <a:off x="3905250" y="2248852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447675</xdr:colOff>
      <xdr:row>110</xdr:row>
      <xdr:rowOff>76200</xdr:rowOff>
    </xdr:from>
    <xdr:to>
      <xdr:col>14</xdr:col>
      <xdr:colOff>180975</xdr:colOff>
      <xdr:row>110</xdr:row>
      <xdr:rowOff>85725</xdr:rowOff>
    </xdr:to>
    <xdr:sp>
      <xdr:nvSpPr>
        <xdr:cNvPr id="3" name="Line 4"/>
        <xdr:cNvSpPr>
          <a:spLocks/>
        </xdr:cNvSpPr>
      </xdr:nvSpPr>
      <xdr:spPr>
        <a:xfrm>
          <a:off x="5943600" y="24193500"/>
          <a:ext cx="10382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342900</xdr:colOff>
      <xdr:row>110</xdr:row>
      <xdr:rowOff>66675</xdr:rowOff>
    </xdr:from>
    <xdr:to>
      <xdr:col>9</xdr:col>
      <xdr:colOff>466725</xdr:colOff>
      <xdr:row>110</xdr:row>
      <xdr:rowOff>66675</xdr:rowOff>
    </xdr:to>
    <xdr:sp>
      <xdr:nvSpPr>
        <xdr:cNvPr id="4" name="Line 5"/>
        <xdr:cNvSpPr>
          <a:spLocks/>
        </xdr:cNvSpPr>
      </xdr:nvSpPr>
      <xdr:spPr>
        <a:xfrm flipH="1">
          <a:off x="3905250" y="241839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C30"/>
  <sheetViews>
    <sheetView showGridLines="0" zoomScaleSheetLayoutView="100" workbookViewId="0" topLeftCell="A1">
      <selection activeCell="C21" sqref="C21"/>
    </sheetView>
  </sheetViews>
  <sheetFormatPr defaultColWidth="9.140625" defaultRowHeight="12.75"/>
  <cols>
    <col min="3" max="3" width="50.00390625" style="0" customWidth="1"/>
  </cols>
  <sheetData>
    <row r="6" ht="12.75">
      <c r="C6" s="239"/>
    </row>
    <row r="7" ht="12.75">
      <c r="C7" s="240"/>
    </row>
    <row r="8" ht="12.75">
      <c r="C8" s="240"/>
    </row>
    <row r="9" ht="20.25">
      <c r="C9" s="241"/>
    </row>
    <row r="10" ht="12.75">
      <c r="C10" s="73"/>
    </row>
    <row r="11" ht="12.75">
      <c r="C11" s="73"/>
    </row>
    <row r="12" ht="12.75">
      <c r="C12" s="73"/>
    </row>
    <row r="13" ht="15.75">
      <c r="C13" s="75" t="s">
        <v>5</v>
      </c>
    </row>
    <row r="14" ht="14.25">
      <c r="C14" s="76" t="s">
        <v>6</v>
      </c>
    </row>
    <row r="15" ht="14.25">
      <c r="C15" s="76" t="s">
        <v>455</v>
      </c>
    </row>
    <row r="16" ht="12.75">
      <c r="C16" s="73"/>
    </row>
    <row r="17" ht="12.75">
      <c r="C17" s="74"/>
    </row>
    <row r="18" ht="15">
      <c r="C18" s="77" t="s">
        <v>7</v>
      </c>
    </row>
    <row r="19" ht="15">
      <c r="C19" s="77" t="s">
        <v>348</v>
      </c>
    </row>
    <row r="20" ht="12.75">
      <c r="C20" s="74"/>
    </row>
    <row r="21" ht="12.75">
      <c r="C21" s="74"/>
    </row>
    <row r="22" ht="12.75">
      <c r="C22" s="74"/>
    </row>
    <row r="23" ht="12.75">
      <c r="C23" s="236"/>
    </row>
    <row r="24" ht="12.75">
      <c r="C24" s="236"/>
    </row>
    <row r="30" ht="12.75">
      <c r="C30" s="124"/>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93"/>
  <sheetViews>
    <sheetView zoomScaleSheetLayoutView="100" workbookViewId="0" topLeftCell="A1">
      <selection activeCell="F36" sqref="F36"/>
    </sheetView>
  </sheetViews>
  <sheetFormatPr defaultColWidth="9.140625" defaultRowHeight="12.75"/>
  <cols>
    <col min="1" max="1" width="26.140625" style="1" customWidth="1"/>
    <col min="2" max="2" width="4.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307" t="s">
        <v>536</v>
      </c>
      <c r="B1" s="307"/>
      <c r="C1" s="307"/>
      <c r="D1" s="307"/>
      <c r="E1" s="307"/>
      <c r="F1" s="308"/>
      <c r="G1" s="308"/>
    </row>
    <row r="2" spans="1:7" ht="12">
      <c r="A2" s="309" t="s">
        <v>455</v>
      </c>
      <c r="B2" s="309"/>
      <c r="C2" s="309"/>
      <c r="D2" s="309"/>
      <c r="E2" s="309"/>
      <c r="F2" s="310"/>
      <c r="G2" s="310"/>
    </row>
    <row r="3" spans="1:7" s="9" customFormat="1" ht="12">
      <c r="A3" s="39"/>
      <c r="B3" s="39"/>
      <c r="C3" s="39"/>
      <c r="D3" s="40"/>
      <c r="E3" s="39"/>
      <c r="F3" s="40"/>
      <c r="G3" s="40"/>
    </row>
    <row r="4" spans="1:7" s="9" customFormat="1" ht="12">
      <c r="A4" s="307" t="s">
        <v>349</v>
      </c>
      <c r="B4" s="307"/>
      <c r="C4" s="307"/>
      <c r="D4" s="307"/>
      <c r="E4" s="307"/>
      <c r="F4" s="308"/>
      <c r="G4" s="308"/>
    </row>
    <row r="5" spans="1:7" s="9" customFormat="1" ht="12">
      <c r="A5" s="307" t="s">
        <v>538</v>
      </c>
      <c r="B5" s="307"/>
      <c r="C5" s="307"/>
      <c r="D5" s="307"/>
      <c r="E5" s="307"/>
      <c r="F5" s="308"/>
      <c r="G5" s="308"/>
    </row>
    <row r="6" spans="1:7" s="3" customFormat="1" ht="12">
      <c r="A6" s="318"/>
      <c r="B6" s="318"/>
      <c r="C6" s="318"/>
      <c r="D6" s="318"/>
      <c r="E6" s="318"/>
      <c r="F6" s="318"/>
      <c r="G6" s="318"/>
    </row>
    <row r="7" spans="1:7" s="3" customFormat="1" ht="12">
      <c r="A7" s="121" t="s">
        <v>219</v>
      </c>
      <c r="B7" s="49"/>
      <c r="C7" s="49"/>
      <c r="D7" s="49"/>
      <c r="E7" s="49"/>
      <c r="F7" s="49"/>
      <c r="G7" s="49"/>
    </row>
    <row r="8" spans="1:7" s="3" customFormat="1" ht="12">
      <c r="A8" s="121" t="s">
        <v>350</v>
      </c>
      <c r="B8" s="49"/>
      <c r="C8" s="49"/>
      <c r="D8" s="49"/>
      <c r="E8" s="49"/>
      <c r="F8" s="49"/>
      <c r="G8" s="49"/>
    </row>
    <row r="9" spans="1:7" s="3" customFormat="1" ht="12">
      <c r="A9" s="49"/>
      <c r="B9" s="49"/>
      <c r="C9" s="49"/>
      <c r="D9" s="49"/>
      <c r="E9" s="49"/>
      <c r="F9" s="49"/>
      <c r="G9" s="49"/>
    </row>
    <row r="10" spans="3:7" ht="12.75">
      <c r="C10" s="319" t="s">
        <v>49</v>
      </c>
      <c r="D10" s="319"/>
      <c r="E10" s="14"/>
      <c r="F10" s="319" t="s">
        <v>50</v>
      </c>
      <c r="G10" s="320"/>
    </row>
    <row r="11" spans="3:7" ht="12">
      <c r="C11" s="35" t="s">
        <v>462</v>
      </c>
      <c r="D11" s="35" t="s">
        <v>463</v>
      </c>
      <c r="E11" s="22"/>
      <c r="F11" s="35" t="s">
        <v>464</v>
      </c>
      <c r="G11" s="35" t="s">
        <v>463</v>
      </c>
    </row>
    <row r="12" spans="2:7" ht="12">
      <c r="B12" s="3"/>
      <c r="C12" s="35" t="s">
        <v>465</v>
      </c>
      <c r="D12" s="35" t="s">
        <v>466</v>
      </c>
      <c r="E12" s="22"/>
      <c r="F12" s="35" t="s">
        <v>465</v>
      </c>
      <c r="G12" s="35" t="s">
        <v>467</v>
      </c>
    </row>
    <row r="13" spans="2:7" ht="12">
      <c r="B13" s="15"/>
      <c r="C13" s="35" t="s">
        <v>468</v>
      </c>
      <c r="D13" s="35" t="s">
        <v>468</v>
      </c>
      <c r="E13" s="22"/>
      <c r="F13" s="35" t="s">
        <v>469</v>
      </c>
      <c r="G13" s="35" t="s">
        <v>155</v>
      </c>
    </row>
    <row r="14" spans="2:7" ht="12">
      <c r="B14" s="15"/>
      <c r="C14" s="45">
        <v>39113</v>
      </c>
      <c r="D14" s="45">
        <v>38748</v>
      </c>
      <c r="E14" s="47"/>
      <c r="F14" s="45">
        <v>39113</v>
      </c>
      <c r="G14" s="45">
        <v>38748</v>
      </c>
    </row>
    <row r="15" spans="2:7" ht="12">
      <c r="B15" s="15"/>
      <c r="C15" s="35" t="s">
        <v>542</v>
      </c>
      <c r="D15" s="35" t="s">
        <v>542</v>
      </c>
      <c r="E15" s="22"/>
      <c r="F15" s="35" t="s">
        <v>542</v>
      </c>
      <c r="G15" s="35" t="s">
        <v>542</v>
      </c>
    </row>
    <row r="16" spans="2:7" ht="12">
      <c r="B16" s="3" t="s">
        <v>245</v>
      </c>
      <c r="C16" s="50"/>
      <c r="D16" s="50"/>
      <c r="E16" s="51"/>
      <c r="F16" s="51"/>
      <c r="G16" s="52"/>
    </row>
    <row r="17" spans="1:9" s="3" customFormat="1" ht="12">
      <c r="A17" s="16" t="s">
        <v>471</v>
      </c>
      <c r="B17" s="16" t="s">
        <v>502</v>
      </c>
      <c r="C17" s="53">
        <v>55330</v>
      </c>
      <c r="D17" s="59">
        <v>41857</v>
      </c>
      <c r="E17" s="53"/>
      <c r="F17" s="53">
        <v>221549</v>
      </c>
      <c r="G17" s="59">
        <v>129726</v>
      </c>
      <c r="H17" s="17"/>
      <c r="I17" s="17"/>
    </row>
    <row r="18" spans="1:9" s="3" customFormat="1" ht="12">
      <c r="A18" s="16"/>
      <c r="B18" s="16"/>
      <c r="C18" s="53"/>
      <c r="D18" s="53"/>
      <c r="E18" s="53"/>
      <c r="F18" s="53"/>
      <c r="G18" s="53"/>
      <c r="H18" s="17"/>
      <c r="I18" s="17"/>
    </row>
    <row r="19" spans="1:9" s="3" customFormat="1" ht="12">
      <c r="A19" s="16" t="s">
        <v>472</v>
      </c>
      <c r="B19" s="16"/>
      <c r="C19" s="53">
        <v>-49142</v>
      </c>
      <c r="D19" s="59">
        <v>-36274</v>
      </c>
      <c r="E19" s="53"/>
      <c r="F19" s="53">
        <v>-199182</v>
      </c>
      <c r="G19" s="59">
        <f>-113641+10</f>
        <v>-113631</v>
      </c>
      <c r="H19" s="17"/>
      <c r="I19" s="17"/>
    </row>
    <row r="20" spans="1:9" s="3" customFormat="1" ht="12" customHeight="1">
      <c r="A20" s="16"/>
      <c r="B20" s="16"/>
      <c r="C20" s="54"/>
      <c r="D20" s="54"/>
      <c r="E20" s="24"/>
      <c r="F20" s="54"/>
      <c r="G20" s="54"/>
      <c r="H20" s="17"/>
      <c r="I20" s="17"/>
    </row>
    <row r="21" spans="1:9" s="3" customFormat="1" ht="12">
      <c r="A21" s="16" t="s">
        <v>473</v>
      </c>
      <c r="B21" s="16"/>
      <c r="C21" s="53">
        <f>+C17+C19-0.1</f>
        <v>6187.9</v>
      </c>
      <c r="D21" s="59">
        <f>+D17+D19</f>
        <v>5583</v>
      </c>
      <c r="E21" s="24"/>
      <c r="F21" s="53">
        <f>SUM(F17:F20)</f>
        <v>22367</v>
      </c>
      <c r="G21" s="59">
        <f>+G17+G19</f>
        <v>16095</v>
      </c>
      <c r="H21" s="17"/>
      <c r="I21" s="17"/>
    </row>
    <row r="22" spans="1:9" s="3" customFormat="1" ht="13.5" customHeight="1">
      <c r="A22" s="16"/>
      <c r="B22" s="16"/>
      <c r="C22" s="53"/>
      <c r="D22" s="53"/>
      <c r="E22" s="24"/>
      <c r="F22" s="53"/>
      <c r="G22" s="53"/>
      <c r="H22" s="17"/>
      <c r="I22" s="17"/>
    </row>
    <row r="23" spans="1:9" s="16" customFormat="1" ht="12">
      <c r="A23" s="16" t="s">
        <v>249</v>
      </c>
      <c r="C23" s="24">
        <v>89.819</v>
      </c>
      <c r="D23" s="59">
        <v>109</v>
      </c>
      <c r="E23" s="24"/>
      <c r="F23" s="24">
        <v>388</v>
      </c>
      <c r="G23" s="59">
        <v>276</v>
      </c>
      <c r="H23" s="18"/>
      <c r="I23" s="18"/>
    </row>
    <row r="24" spans="3:9" s="16" customFormat="1" ht="12">
      <c r="C24" s="24"/>
      <c r="D24" s="24"/>
      <c r="E24" s="24"/>
      <c r="F24" s="24"/>
      <c r="G24" s="24"/>
      <c r="H24" s="18"/>
      <c r="I24" s="18"/>
    </row>
    <row r="25" spans="1:9" s="16" customFormat="1" ht="12">
      <c r="A25" s="16" t="s">
        <v>337</v>
      </c>
      <c r="C25" s="24">
        <f>-3191.219-460.855-0.105-19.616-18.96-C31</f>
        <v>-3607.755</v>
      </c>
      <c r="D25" s="24">
        <f>-3608.899-344.308-0.109-20.623-1-88.716-93.687-205.847-D31</f>
        <v>-4342.188999999999</v>
      </c>
      <c r="E25" s="24"/>
      <c r="F25" s="24">
        <v>-14666</v>
      </c>
      <c r="G25" s="20">
        <f>-9485.177-1122.553-0.39-73.508+1-258.833-388.25+1-G31</f>
        <v>-11209.711</v>
      </c>
      <c r="H25" s="18"/>
      <c r="I25" s="18"/>
    </row>
    <row r="26" spans="3:9" s="16" customFormat="1" ht="12">
      <c r="C26" s="24"/>
      <c r="D26" s="24"/>
      <c r="E26" s="24"/>
      <c r="F26" s="24"/>
      <c r="G26" s="24"/>
      <c r="H26" s="18"/>
      <c r="I26" s="18"/>
    </row>
    <row r="27" spans="1:9" s="16" customFormat="1" ht="12">
      <c r="A27" s="16" t="s">
        <v>338</v>
      </c>
      <c r="C27" s="24">
        <v>-1955.723</v>
      </c>
      <c r="D27" s="24">
        <f>-1457-7.609</f>
        <v>-1464.609</v>
      </c>
      <c r="E27" s="24"/>
      <c r="F27" s="24">
        <v>-7167</v>
      </c>
      <c r="G27" s="20">
        <f>-3951-5.073-7.609</f>
        <v>-3963.682</v>
      </c>
      <c r="H27" s="18"/>
      <c r="I27" s="18"/>
    </row>
    <row r="28" spans="3:9" s="16" customFormat="1" ht="12">
      <c r="C28" s="24"/>
      <c r="D28" s="24"/>
      <c r="E28" s="24"/>
      <c r="F28" s="24"/>
      <c r="G28" s="24"/>
      <c r="H28" s="18"/>
      <c r="I28" s="18"/>
    </row>
    <row r="29" spans="1:9" s="16" customFormat="1" ht="12">
      <c r="A29" s="16" t="s">
        <v>339</v>
      </c>
      <c r="C29" s="24">
        <f>-101.238-572.111</f>
        <v>-673.3489999999999</v>
      </c>
      <c r="D29" s="24">
        <f>-11.361-22.692</f>
        <v>-34.053</v>
      </c>
      <c r="E29" s="24"/>
      <c r="F29" s="24">
        <v>-923</v>
      </c>
      <c r="G29" s="20">
        <f>-126.209+133.075-10</f>
        <v>-3.1340000000000146</v>
      </c>
      <c r="H29" s="18"/>
      <c r="I29" s="18"/>
    </row>
    <row r="30" spans="3:9" s="16" customFormat="1" ht="12">
      <c r="C30" s="24"/>
      <c r="D30" s="24"/>
      <c r="E30" s="24"/>
      <c r="F30" s="24"/>
      <c r="G30" s="20"/>
      <c r="H30" s="18"/>
      <c r="I30" s="18"/>
    </row>
    <row r="31" spans="1:9" s="16" customFormat="1" ht="12">
      <c r="A31" s="16" t="s">
        <v>162</v>
      </c>
      <c r="C31" s="24">
        <v>-83</v>
      </c>
      <c r="D31" s="24">
        <v>-21</v>
      </c>
      <c r="E31" s="24"/>
      <c r="F31" s="24">
        <v>-146</v>
      </c>
      <c r="G31" s="20">
        <v>-117</v>
      </c>
      <c r="H31" s="18"/>
      <c r="I31" s="18"/>
    </row>
    <row r="32" spans="3:9" s="16" customFormat="1" ht="12">
      <c r="C32" s="54"/>
      <c r="D32" s="54"/>
      <c r="E32" s="24"/>
      <c r="F32" s="54"/>
      <c r="G32" s="54"/>
      <c r="H32" s="18"/>
      <c r="I32" s="18"/>
    </row>
    <row r="33" spans="1:9" s="16" customFormat="1" ht="12">
      <c r="A33" s="16" t="s">
        <v>378</v>
      </c>
      <c r="C33" s="24">
        <f>SUM(C21:C32)+0.1</f>
        <v>-42.007999999999946</v>
      </c>
      <c r="D33" s="24">
        <f>SUM(D21:D32)</f>
        <v>-169.85099999999932</v>
      </c>
      <c r="E33" s="24"/>
      <c r="F33" s="24">
        <f>SUM(F21:F32)</f>
        <v>-147</v>
      </c>
      <c r="G33" s="24">
        <f>SUM(G21:G32)</f>
        <v>1077.4730000000009</v>
      </c>
      <c r="H33" s="18"/>
      <c r="I33" s="18"/>
    </row>
    <row r="34" spans="3:9" s="16" customFormat="1" ht="12">
      <c r="C34" s="24"/>
      <c r="D34" s="24"/>
      <c r="E34" s="24"/>
      <c r="F34" s="24"/>
      <c r="G34" s="24"/>
      <c r="H34" s="18"/>
      <c r="I34" s="18"/>
    </row>
    <row r="35" spans="1:10" s="16" customFormat="1" ht="12">
      <c r="A35" s="16" t="s">
        <v>475</v>
      </c>
      <c r="B35" s="16" t="s">
        <v>201</v>
      </c>
      <c r="C35" s="24">
        <v>-342.642</v>
      </c>
      <c r="D35" s="59">
        <v>-147</v>
      </c>
      <c r="E35" s="24"/>
      <c r="F35" s="24">
        <v>-517</v>
      </c>
      <c r="G35" s="59">
        <v>-756</v>
      </c>
      <c r="H35" s="18"/>
      <c r="I35" s="119"/>
      <c r="J35" s="120"/>
    </row>
    <row r="36" spans="3:9" s="16" customFormat="1" ht="12">
      <c r="C36" s="54"/>
      <c r="D36" s="54"/>
      <c r="E36" s="24"/>
      <c r="F36" s="54"/>
      <c r="G36" s="54"/>
      <c r="H36" s="18"/>
      <c r="I36" s="18"/>
    </row>
    <row r="37" spans="1:9" s="16" customFormat="1" ht="12.75" thickBot="1">
      <c r="A37" s="16" t="s">
        <v>379</v>
      </c>
      <c r="C37" s="55">
        <f>SUM(C33:C36)</f>
        <v>-384.6499999999999</v>
      </c>
      <c r="D37" s="55">
        <f>SUM(D33:D36)</f>
        <v>-316.8509999999993</v>
      </c>
      <c r="E37" s="24"/>
      <c r="F37" s="55">
        <f>SUM(F33:F36)</f>
        <v>-664</v>
      </c>
      <c r="G37" s="55">
        <f>SUM(G33:G36)</f>
        <v>321.47300000000087</v>
      </c>
      <c r="H37" s="18"/>
      <c r="I37" s="18"/>
    </row>
    <row r="38" spans="3:9" s="16" customFormat="1" ht="12.75" thickTop="1">
      <c r="C38" s="24"/>
      <c r="D38" s="24"/>
      <c r="E38" s="24"/>
      <c r="F38" s="24"/>
      <c r="G38" s="24"/>
      <c r="H38" s="18"/>
      <c r="I38" s="18"/>
    </row>
    <row r="39" spans="3:9" s="16" customFormat="1" ht="12">
      <c r="C39" s="24"/>
      <c r="D39" s="24"/>
      <c r="E39" s="24"/>
      <c r="F39" s="24"/>
      <c r="G39" s="24"/>
      <c r="H39" s="18"/>
      <c r="I39" s="18"/>
    </row>
    <row r="40" spans="1:9" s="16" customFormat="1" ht="15" customHeight="1">
      <c r="A40" s="16" t="s">
        <v>241</v>
      </c>
      <c r="C40" s="24"/>
      <c r="D40" s="24"/>
      <c r="E40" s="24"/>
      <c r="F40" s="24"/>
      <c r="G40" s="24"/>
      <c r="H40" s="18"/>
      <c r="I40" s="18"/>
    </row>
    <row r="41" spans="1:9" s="16" customFormat="1" ht="14.25" customHeight="1">
      <c r="A41" s="16" t="s">
        <v>154</v>
      </c>
      <c r="C41" s="24">
        <f>+C37</f>
        <v>-384.6499999999999</v>
      </c>
      <c r="D41" s="24">
        <f>+D37</f>
        <v>-316.8509999999993</v>
      </c>
      <c r="E41" s="24"/>
      <c r="F41" s="24">
        <f>+F37</f>
        <v>-664</v>
      </c>
      <c r="G41" s="24">
        <f>+G37</f>
        <v>321.47300000000087</v>
      </c>
      <c r="H41" s="18"/>
      <c r="I41" s="18"/>
    </row>
    <row r="42" spans="1:9" s="16" customFormat="1" ht="14.25" customHeight="1">
      <c r="A42" s="16" t="s">
        <v>242</v>
      </c>
      <c r="C42" s="24">
        <v>0</v>
      </c>
      <c r="D42" s="59">
        <v>0</v>
      </c>
      <c r="E42" s="24"/>
      <c r="F42" s="24">
        <v>0</v>
      </c>
      <c r="G42" s="24">
        <v>0</v>
      </c>
      <c r="H42" s="18"/>
      <c r="I42" s="18"/>
    </row>
    <row r="43" spans="3:9" s="16" customFormat="1" ht="14.25" customHeight="1" thickBot="1">
      <c r="C43" s="55">
        <f>SUM(C41:C42)</f>
        <v>-384.6499999999999</v>
      </c>
      <c r="D43" s="55">
        <f>SUM(D41:D42)</f>
        <v>-316.8509999999993</v>
      </c>
      <c r="E43" s="24"/>
      <c r="F43" s="55">
        <f>SUM(F41:F42)</f>
        <v>-664</v>
      </c>
      <c r="G43" s="55">
        <f>SUM(G41:G42)</f>
        <v>321.47300000000087</v>
      </c>
      <c r="H43" s="18"/>
      <c r="I43" s="18"/>
    </row>
    <row r="44" spans="3:9" s="16" customFormat="1" ht="12.75" thickTop="1">
      <c r="C44" s="18"/>
      <c r="D44" s="18"/>
      <c r="E44" s="18"/>
      <c r="F44" s="18"/>
      <c r="G44" s="18"/>
      <c r="H44" s="18"/>
      <c r="I44" s="18"/>
    </row>
    <row r="45" spans="3:9" s="16" customFormat="1" ht="12">
      <c r="C45" s="18"/>
      <c r="D45" s="18"/>
      <c r="E45" s="18"/>
      <c r="F45" s="18"/>
      <c r="G45" s="18"/>
      <c r="H45" s="18"/>
      <c r="I45" s="18"/>
    </row>
    <row r="46" spans="1:9" s="16" customFormat="1" ht="12">
      <c r="A46" s="16" t="s">
        <v>550</v>
      </c>
      <c r="B46" s="16" t="s">
        <v>210</v>
      </c>
      <c r="C46" s="140">
        <f>+'Notes B'!G184</f>
        <v>-0.17095555555555553</v>
      </c>
      <c r="D46" s="138">
        <f>+'Notes B'!H184</f>
        <v>-0.14082266666666635</v>
      </c>
      <c r="E46" s="18"/>
      <c r="F46" s="140">
        <f>+'Notes B'!J184</f>
        <v>-0.2951111111111111</v>
      </c>
      <c r="G46" s="139">
        <f>+'Notes B'!K184</f>
        <v>0.23796421724293698</v>
      </c>
      <c r="H46" s="18"/>
      <c r="I46" s="18"/>
    </row>
    <row r="47" spans="1:9" s="16" customFormat="1" ht="12">
      <c r="A47" s="16" t="s">
        <v>215</v>
      </c>
      <c r="B47" s="16" t="s">
        <v>210</v>
      </c>
      <c r="C47" s="140">
        <f>+'Notes B'!G194</f>
        <v>-0.1554141414141414</v>
      </c>
      <c r="D47" s="138">
        <f>+'Notes B'!H194</f>
        <v>-0.12802060606060578</v>
      </c>
      <c r="E47" s="18"/>
      <c r="F47" s="140">
        <f>+'Notes B'!J194</f>
        <v>-0.2682828282828283</v>
      </c>
      <c r="G47" s="139">
        <f>+'Notes B'!K194</f>
        <v>0.20398939039170577</v>
      </c>
      <c r="H47" s="18"/>
      <c r="I47" s="18"/>
    </row>
    <row r="48" spans="3:9" s="16" customFormat="1" ht="12">
      <c r="C48" s="18"/>
      <c r="D48" s="18"/>
      <c r="E48" s="18"/>
      <c r="F48" s="18"/>
      <c r="G48" s="18"/>
      <c r="H48" s="18"/>
      <c r="I48" s="18"/>
    </row>
    <row r="49" spans="1:9" s="16" customFormat="1" ht="12">
      <c r="A49" s="16" t="s">
        <v>551</v>
      </c>
      <c r="C49" s="18"/>
      <c r="D49" s="18"/>
      <c r="E49" s="18"/>
      <c r="F49" s="18"/>
      <c r="G49" s="18"/>
      <c r="H49" s="18"/>
      <c r="I49" s="18"/>
    </row>
    <row r="50" spans="3:9" s="16" customFormat="1" ht="8.25" customHeight="1">
      <c r="C50" s="18"/>
      <c r="D50" s="18"/>
      <c r="E50" s="18"/>
      <c r="F50" s="18"/>
      <c r="G50" s="18"/>
      <c r="H50" s="18"/>
      <c r="I50" s="18"/>
    </row>
    <row r="51" spans="1:9" s="167" customFormat="1" ht="12">
      <c r="A51" s="316" t="s">
        <v>351</v>
      </c>
      <c r="B51" s="317"/>
      <c r="C51" s="317"/>
      <c r="D51" s="317"/>
      <c r="E51" s="317"/>
      <c r="F51" s="317"/>
      <c r="G51" s="317"/>
      <c r="H51" s="166"/>
      <c r="I51" s="166"/>
    </row>
    <row r="52" spans="1:9" s="167" customFormat="1" ht="12">
      <c r="A52" s="317"/>
      <c r="B52" s="317"/>
      <c r="C52" s="317"/>
      <c r="D52" s="317"/>
      <c r="E52" s="317"/>
      <c r="F52" s="317"/>
      <c r="G52" s="317"/>
      <c r="H52" s="166"/>
      <c r="I52" s="166"/>
    </row>
    <row r="53" spans="3:9" s="167" customFormat="1" ht="7.5" customHeight="1">
      <c r="C53" s="166"/>
      <c r="D53" s="166"/>
      <c r="E53" s="166"/>
      <c r="F53" s="166"/>
      <c r="G53" s="166"/>
      <c r="H53" s="166"/>
      <c r="I53" s="166"/>
    </row>
    <row r="54" spans="1:14" s="167" customFormat="1" ht="12.75">
      <c r="A54" s="311" t="s">
        <v>435</v>
      </c>
      <c r="B54" s="312"/>
      <c r="C54" s="312"/>
      <c r="D54" s="312"/>
      <c r="E54" s="312"/>
      <c r="F54" s="312"/>
      <c r="G54" s="312"/>
      <c r="H54" s="191"/>
      <c r="I54" s="191"/>
      <c r="J54" s="191"/>
      <c r="K54" s="191"/>
      <c r="L54" s="191"/>
      <c r="M54" s="191"/>
      <c r="N54" s="191"/>
    </row>
    <row r="55" spans="1:14" s="167" customFormat="1" ht="12.75">
      <c r="A55" s="313"/>
      <c r="B55" s="313"/>
      <c r="C55" s="313"/>
      <c r="D55" s="313"/>
      <c r="E55" s="313"/>
      <c r="F55" s="313"/>
      <c r="G55" s="313"/>
      <c r="H55" s="191"/>
      <c r="I55" s="191"/>
      <c r="J55" s="191"/>
      <c r="K55" s="191"/>
      <c r="L55" s="191"/>
      <c r="M55" s="191"/>
      <c r="N55" s="191"/>
    </row>
    <row r="56" spans="1:14" s="167" customFormat="1" ht="9" customHeight="1">
      <c r="A56" s="228"/>
      <c r="B56" s="228"/>
      <c r="C56" s="228"/>
      <c r="D56" s="228"/>
      <c r="E56" s="228"/>
      <c r="F56" s="228"/>
      <c r="G56" s="228"/>
      <c r="H56" s="191"/>
      <c r="I56" s="191"/>
      <c r="J56" s="191"/>
      <c r="K56" s="191"/>
      <c r="L56" s="191"/>
      <c r="M56" s="191"/>
      <c r="N56" s="191"/>
    </row>
    <row r="57" spans="1:9" s="167" customFormat="1" ht="12.75">
      <c r="A57" s="311" t="s">
        <v>151</v>
      </c>
      <c r="B57" s="312"/>
      <c r="C57" s="312"/>
      <c r="D57" s="312"/>
      <c r="E57" s="312"/>
      <c r="F57" s="312"/>
      <c r="G57" s="312"/>
      <c r="H57" s="166"/>
      <c r="I57" s="166"/>
    </row>
    <row r="58" spans="3:9" s="167" customFormat="1" ht="7.5" customHeight="1">
      <c r="C58" s="166"/>
      <c r="D58" s="166"/>
      <c r="E58" s="166"/>
      <c r="F58" s="166"/>
      <c r="G58" s="166"/>
      <c r="H58" s="166"/>
      <c r="I58" s="166"/>
    </row>
    <row r="59" spans="1:9" s="167" customFormat="1" ht="12">
      <c r="A59" s="314" t="s">
        <v>244</v>
      </c>
      <c r="B59" s="315"/>
      <c r="C59" s="315"/>
      <c r="D59" s="315"/>
      <c r="E59" s="315"/>
      <c r="F59" s="315"/>
      <c r="G59" s="315"/>
      <c r="H59" s="166"/>
      <c r="I59" s="166"/>
    </row>
    <row r="60" spans="1:9" s="167" customFormat="1" ht="12">
      <c r="A60" s="315"/>
      <c r="B60" s="315"/>
      <c r="C60" s="315"/>
      <c r="D60" s="315"/>
      <c r="E60" s="315"/>
      <c r="F60" s="315"/>
      <c r="G60" s="315"/>
      <c r="H60" s="166"/>
      <c r="I60" s="166"/>
    </row>
    <row r="61" spans="1:9" s="16" customFormat="1" ht="3.75" customHeight="1">
      <c r="A61" s="315"/>
      <c r="B61" s="315"/>
      <c r="C61" s="315"/>
      <c r="D61" s="315"/>
      <c r="E61" s="315"/>
      <c r="F61" s="315"/>
      <c r="G61" s="315"/>
      <c r="H61" s="18"/>
      <c r="I61" s="18"/>
    </row>
    <row r="62" spans="3:9" s="16" customFormat="1" ht="12">
      <c r="C62" s="18"/>
      <c r="D62" s="18"/>
      <c r="E62" s="18"/>
      <c r="F62" s="18"/>
      <c r="G62" s="18"/>
      <c r="H62" s="18"/>
      <c r="I62" s="18"/>
    </row>
    <row r="63" spans="3:9" s="16" customFormat="1" ht="12">
      <c r="C63" s="18"/>
      <c r="D63" s="18"/>
      <c r="E63" s="18"/>
      <c r="F63" s="18"/>
      <c r="G63" s="18"/>
      <c r="H63" s="18"/>
      <c r="I63" s="18"/>
    </row>
    <row r="64" spans="3:9" s="16" customFormat="1" ht="12">
      <c r="C64" s="18"/>
      <c r="D64" s="18"/>
      <c r="E64" s="18"/>
      <c r="F64" s="18"/>
      <c r="G64" s="18"/>
      <c r="H64" s="18"/>
      <c r="I64" s="18"/>
    </row>
    <row r="65" spans="3:9" s="16" customFormat="1" ht="12">
      <c r="C65" s="18"/>
      <c r="D65" s="18"/>
      <c r="E65" s="18"/>
      <c r="F65" s="18"/>
      <c r="G65" s="18"/>
      <c r="H65" s="18"/>
      <c r="I65" s="18"/>
    </row>
    <row r="66" spans="3:9" s="16" customFormat="1" ht="12">
      <c r="C66" s="18"/>
      <c r="D66" s="18"/>
      <c r="E66" s="18"/>
      <c r="F66" s="18"/>
      <c r="G66" s="18"/>
      <c r="H66" s="18"/>
      <c r="I66" s="18"/>
    </row>
    <row r="67" spans="3:9" s="16" customFormat="1" ht="12">
      <c r="C67" s="18"/>
      <c r="D67" s="18"/>
      <c r="E67" s="18"/>
      <c r="F67" s="18"/>
      <c r="G67" s="18"/>
      <c r="H67" s="18"/>
      <c r="I67" s="18"/>
    </row>
    <row r="68" spans="3:9" s="16" customFormat="1" ht="12">
      <c r="C68" s="18"/>
      <c r="D68" s="18"/>
      <c r="E68" s="18"/>
      <c r="F68" s="18"/>
      <c r="G68" s="18"/>
      <c r="H68" s="18"/>
      <c r="I68" s="18"/>
    </row>
    <row r="69" spans="3:9" s="16" customFormat="1" ht="12">
      <c r="C69" s="18"/>
      <c r="D69" s="18"/>
      <c r="E69" s="18"/>
      <c r="F69" s="18"/>
      <c r="G69" s="18"/>
      <c r="H69" s="18"/>
      <c r="I69" s="18"/>
    </row>
    <row r="70" spans="3:9" s="16" customFormat="1" ht="12">
      <c r="C70" s="18"/>
      <c r="D70" s="18"/>
      <c r="E70" s="18"/>
      <c r="F70" s="18"/>
      <c r="G70" s="18"/>
      <c r="H70" s="18"/>
      <c r="I70" s="18"/>
    </row>
    <row r="71" spans="3:9" s="16" customFormat="1" ht="12">
      <c r="C71" s="18"/>
      <c r="D71" s="18"/>
      <c r="E71" s="18"/>
      <c r="F71" s="18"/>
      <c r="G71" s="18"/>
      <c r="H71" s="18"/>
      <c r="I71" s="18"/>
    </row>
    <row r="72" spans="3:9" s="16" customFormat="1" ht="12">
      <c r="C72" s="18"/>
      <c r="D72" s="18"/>
      <c r="E72" s="18"/>
      <c r="F72" s="18"/>
      <c r="G72" s="18"/>
      <c r="H72" s="18"/>
      <c r="I72" s="18"/>
    </row>
    <row r="73" spans="3:9" s="16" customFormat="1" ht="12">
      <c r="C73" s="18"/>
      <c r="D73" s="18"/>
      <c r="E73" s="18"/>
      <c r="F73" s="18"/>
      <c r="G73" s="18"/>
      <c r="H73" s="18"/>
      <c r="I73" s="18"/>
    </row>
    <row r="74" spans="3:9" s="16" customFormat="1" ht="12">
      <c r="C74" s="18"/>
      <c r="D74" s="18"/>
      <c r="E74" s="18"/>
      <c r="F74" s="18"/>
      <c r="G74" s="18"/>
      <c r="H74" s="18"/>
      <c r="I74" s="18"/>
    </row>
    <row r="75" spans="3:9" s="16" customFormat="1" ht="12">
      <c r="C75" s="18"/>
      <c r="D75" s="18"/>
      <c r="E75" s="18"/>
      <c r="F75" s="18"/>
      <c r="G75" s="18"/>
      <c r="H75" s="18"/>
      <c r="I75" s="18"/>
    </row>
    <row r="76" spans="3:9" s="16" customFormat="1" ht="12">
      <c r="C76" s="18"/>
      <c r="D76" s="18"/>
      <c r="E76" s="18"/>
      <c r="F76" s="18"/>
      <c r="G76" s="18"/>
      <c r="H76" s="18"/>
      <c r="I76" s="18"/>
    </row>
    <row r="77" spans="3:9" s="16" customFormat="1" ht="12">
      <c r="C77" s="18"/>
      <c r="D77" s="18"/>
      <c r="E77" s="18"/>
      <c r="F77" s="18"/>
      <c r="G77" s="18"/>
      <c r="H77" s="18"/>
      <c r="I77" s="18"/>
    </row>
    <row r="78" spans="3:9" s="16" customFormat="1" ht="12">
      <c r="C78" s="18"/>
      <c r="D78" s="18"/>
      <c r="E78" s="18"/>
      <c r="F78" s="18"/>
      <c r="G78" s="18"/>
      <c r="H78" s="18"/>
      <c r="I78" s="18"/>
    </row>
    <row r="79" spans="3:9" s="16" customFormat="1" ht="12">
      <c r="C79" s="18"/>
      <c r="D79" s="18"/>
      <c r="E79" s="18"/>
      <c r="F79" s="18"/>
      <c r="G79" s="18"/>
      <c r="H79" s="18"/>
      <c r="I79" s="18"/>
    </row>
    <row r="80" spans="3:9" s="16" customFormat="1" ht="12">
      <c r="C80" s="18"/>
      <c r="D80" s="18"/>
      <c r="E80" s="18"/>
      <c r="F80" s="18"/>
      <c r="G80" s="18"/>
      <c r="H80" s="18"/>
      <c r="I80" s="18"/>
    </row>
    <row r="81" spans="3:9" s="16" customFormat="1" ht="12">
      <c r="C81" s="18"/>
      <c r="D81" s="18"/>
      <c r="E81" s="18"/>
      <c r="F81" s="18"/>
      <c r="G81" s="18"/>
      <c r="H81" s="18"/>
      <c r="I81" s="18"/>
    </row>
    <row r="82" spans="3:9" s="16" customFormat="1" ht="12">
      <c r="C82" s="18"/>
      <c r="D82" s="18"/>
      <c r="E82" s="18"/>
      <c r="F82" s="18"/>
      <c r="G82" s="18"/>
      <c r="H82" s="18"/>
      <c r="I82" s="18"/>
    </row>
    <row r="83" spans="3:9" s="16" customFormat="1" ht="12">
      <c r="C83" s="18"/>
      <c r="D83" s="18"/>
      <c r="E83" s="18"/>
      <c r="F83" s="18"/>
      <c r="G83" s="18"/>
      <c r="H83" s="18"/>
      <c r="I83" s="18"/>
    </row>
    <row r="84" spans="3:9" s="16" customFormat="1" ht="12">
      <c r="C84" s="18"/>
      <c r="D84" s="18"/>
      <c r="E84" s="18"/>
      <c r="F84" s="18"/>
      <c r="G84" s="18"/>
      <c r="H84" s="18"/>
      <c r="I84" s="18"/>
    </row>
    <row r="85" spans="3:9" s="16" customFormat="1" ht="12">
      <c r="C85" s="18"/>
      <c r="D85" s="18"/>
      <c r="E85" s="18"/>
      <c r="F85" s="18"/>
      <c r="G85" s="18"/>
      <c r="H85" s="18"/>
      <c r="I85" s="18"/>
    </row>
    <row r="86" spans="3:9" s="16" customFormat="1" ht="12">
      <c r="C86" s="18"/>
      <c r="D86" s="18"/>
      <c r="E86" s="18"/>
      <c r="F86" s="18"/>
      <c r="G86" s="18"/>
      <c r="H86" s="18"/>
      <c r="I86" s="18"/>
    </row>
    <row r="87" spans="3:9" s="16" customFormat="1" ht="12">
      <c r="C87" s="18"/>
      <c r="D87" s="18"/>
      <c r="E87" s="18"/>
      <c r="F87" s="18"/>
      <c r="G87" s="18"/>
      <c r="H87" s="18"/>
      <c r="I87" s="18"/>
    </row>
    <row r="88" spans="3:9" s="16" customFormat="1" ht="12">
      <c r="C88" s="18"/>
      <c r="D88" s="18"/>
      <c r="E88" s="18"/>
      <c r="F88" s="18"/>
      <c r="G88" s="18"/>
      <c r="H88" s="18"/>
      <c r="I88" s="18"/>
    </row>
    <row r="89" spans="3:9" s="16" customFormat="1" ht="12">
      <c r="C89" s="18"/>
      <c r="D89" s="18"/>
      <c r="E89" s="18"/>
      <c r="F89" s="18"/>
      <c r="G89" s="18"/>
      <c r="H89" s="18"/>
      <c r="I89" s="18"/>
    </row>
    <row r="90" spans="3:9" s="16" customFormat="1" ht="12">
      <c r="C90" s="18"/>
      <c r="D90" s="18"/>
      <c r="E90" s="18"/>
      <c r="F90" s="18"/>
      <c r="G90" s="18"/>
      <c r="H90" s="18"/>
      <c r="I90" s="18"/>
    </row>
    <row r="91" spans="3:9" s="16" customFormat="1" ht="12">
      <c r="C91" s="18"/>
      <c r="D91" s="18"/>
      <c r="E91" s="18"/>
      <c r="F91" s="18"/>
      <c r="G91" s="18"/>
      <c r="H91" s="18"/>
      <c r="I91" s="18"/>
    </row>
    <row r="92" spans="3:9" s="16" customFormat="1" ht="12">
      <c r="C92" s="18"/>
      <c r="D92" s="18"/>
      <c r="E92" s="18"/>
      <c r="F92" s="18"/>
      <c r="G92" s="18"/>
      <c r="H92" s="18"/>
      <c r="I92" s="18"/>
    </row>
    <row r="93" spans="3:9" s="16" customFormat="1" ht="12">
      <c r="C93" s="18"/>
      <c r="D93" s="18"/>
      <c r="E93" s="18"/>
      <c r="F93" s="18"/>
      <c r="G93" s="18"/>
      <c r="H93" s="18"/>
      <c r="I93" s="18"/>
    </row>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16" customFormat="1" ht="12"/>
    <row r="577" s="16" customFormat="1" ht="12"/>
    <row r="578" s="16" customFormat="1" ht="12"/>
    <row r="579" s="16" customFormat="1" ht="12"/>
    <row r="580" s="16"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row r="823" s="3" customFormat="1" ht="12"/>
    <row r="824" s="3" customFormat="1" ht="12"/>
    <row r="825" s="3" customFormat="1" ht="12"/>
    <row r="826" s="3" customFormat="1" ht="12"/>
    <row r="827" s="3" customFormat="1" ht="12"/>
    <row r="828" s="3" customFormat="1" ht="12"/>
    <row r="829" s="3" customFormat="1" ht="12"/>
    <row r="830" s="3" customFormat="1" ht="12"/>
    <row r="831" s="3" customFormat="1" ht="12"/>
    <row r="832" s="3" customFormat="1" ht="12"/>
  </sheetData>
  <mergeCells count="11">
    <mergeCell ref="A54:G55"/>
    <mergeCell ref="A59:G61"/>
    <mergeCell ref="A51:G52"/>
    <mergeCell ref="A6:G6"/>
    <mergeCell ref="C10:D10"/>
    <mergeCell ref="F10:G10"/>
    <mergeCell ref="A57:G57"/>
    <mergeCell ref="A1:G1"/>
    <mergeCell ref="A2:G2"/>
    <mergeCell ref="A4:G4"/>
    <mergeCell ref="A5:G5"/>
  </mergeCells>
  <printOptions/>
  <pageMargins left="0.984251968503937" right="0.3937007874015748" top="0.7874015748031497" bottom="0.7874015748031497" header="0.3937007874015748" footer="0.3937007874015748"/>
  <pageSetup fitToHeight="1"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sheetPr>
    <pageSetUpPr fitToPage="1"/>
  </sheetPr>
  <dimension ref="A1:I878"/>
  <sheetViews>
    <sheetView showGridLines="0" zoomScaleSheetLayoutView="100" workbookViewId="0" topLeftCell="A33">
      <selection activeCell="C54" sqref="C54"/>
    </sheetView>
  </sheetViews>
  <sheetFormatPr defaultColWidth="9.140625" defaultRowHeight="12.75"/>
  <cols>
    <col min="1" max="1" width="40.8515625" style="1" customWidth="1"/>
    <col min="2" max="2" width="4.57421875" style="1" customWidth="1"/>
    <col min="3" max="3" width="18.7109375" style="5" customWidth="1"/>
    <col min="4" max="4" width="3.7109375" style="1" customWidth="1"/>
    <col min="5" max="5" width="18.7109375" style="3" customWidth="1"/>
    <col min="6" max="6" width="5.140625" style="1" customWidth="1"/>
    <col min="7" max="8" width="9.140625" style="1" customWidth="1"/>
    <col min="9" max="9" width="13.57421875" style="1" bestFit="1" customWidth="1"/>
    <col min="10" max="16384" width="9.140625" style="1" customWidth="1"/>
  </cols>
  <sheetData>
    <row r="1" spans="1:5" s="9" customFormat="1" ht="12" customHeight="1">
      <c r="A1" s="307" t="s">
        <v>536</v>
      </c>
      <c r="B1" s="307"/>
      <c r="C1" s="307"/>
      <c r="D1" s="307"/>
      <c r="E1" s="307"/>
    </row>
    <row r="2" spans="1:5" s="27" customFormat="1" ht="12" customHeight="1">
      <c r="A2" s="309" t="s">
        <v>455</v>
      </c>
      <c r="B2" s="309"/>
      <c r="C2" s="309"/>
      <c r="D2" s="309"/>
      <c r="E2" s="309"/>
    </row>
    <row r="3" spans="1:5" s="9" customFormat="1" ht="12" customHeight="1">
      <c r="A3" s="36"/>
      <c r="B3" s="36"/>
      <c r="C3" s="35"/>
      <c r="D3" s="36"/>
      <c r="E3" s="36"/>
    </row>
    <row r="4" spans="1:5" s="9" customFormat="1" ht="12" customHeight="1">
      <c r="A4" s="307" t="s">
        <v>349</v>
      </c>
      <c r="B4" s="307"/>
      <c r="C4" s="307"/>
      <c r="D4" s="307"/>
      <c r="E4" s="307"/>
    </row>
    <row r="5" spans="1:5" s="9" customFormat="1" ht="12" customHeight="1">
      <c r="A5" s="307" t="s">
        <v>539</v>
      </c>
      <c r="B5" s="307"/>
      <c r="C5" s="307"/>
      <c r="D5" s="307"/>
      <c r="E5" s="307"/>
    </row>
    <row r="6" spans="1:5" s="3" customFormat="1" ht="12" customHeight="1">
      <c r="A6" s="318"/>
      <c r="B6" s="318"/>
      <c r="C6" s="318"/>
      <c r="D6" s="318"/>
      <c r="E6" s="318"/>
    </row>
    <row r="7" spans="1:5" s="3" customFormat="1" ht="12" customHeight="1">
      <c r="A7" s="26"/>
      <c r="B7" s="26"/>
      <c r="C7" s="26"/>
      <c r="D7" s="26"/>
      <c r="E7" s="26"/>
    </row>
    <row r="8" spans="1:5" ht="12" customHeight="1">
      <c r="A8" s="4"/>
      <c r="B8" s="4"/>
      <c r="C8" s="35" t="s">
        <v>461</v>
      </c>
      <c r="D8" s="19"/>
      <c r="E8" s="35" t="s">
        <v>460</v>
      </c>
    </row>
    <row r="9" spans="1:5" ht="12" customHeight="1">
      <c r="A9" s="4"/>
      <c r="B9" s="4"/>
      <c r="C9" s="35">
        <v>2007</v>
      </c>
      <c r="D9" s="19"/>
      <c r="E9" s="35">
        <v>2006</v>
      </c>
    </row>
    <row r="10" spans="1:5" ht="12" customHeight="1">
      <c r="A10" s="4"/>
      <c r="B10" s="4"/>
      <c r="C10" s="35" t="s">
        <v>537</v>
      </c>
      <c r="D10" s="19"/>
      <c r="E10" s="35" t="s">
        <v>537</v>
      </c>
    </row>
    <row r="11" spans="1:5" ht="12" customHeight="1">
      <c r="A11" s="4"/>
      <c r="B11" s="2"/>
      <c r="C11" s="35" t="s">
        <v>542</v>
      </c>
      <c r="D11" s="19"/>
      <c r="E11" s="35" t="s">
        <v>542</v>
      </c>
    </row>
    <row r="12" spans="3:5" ht="12" customHeight="1">
      <c r="C12" s="44"/>
      <c r="E12" s="35" t="s">
        <v>182</v>
      </c>
    </row>
    <row r="13" spans="2:3" ht="12" customHeight="1">
      <c r="B13" s="1" t="s">
        <v>245</v>
      </c>
      <c r="C13" s="7"/>
    </row>
    <row r="14" spans="1:3" ht="12" customHeight="1">
      <c r="A14" s="23" t="s">
        <v>250</v>
      </c>
      <c r="C14" s="7"/>
    </row>
    <row r="15" spans="1:7" ht="12" customHeight="1">
      <c r="A15" s="1" t="s">
        <v>432</v>
      </c>
      <c r="B15" s="5" t="s">
        <v>512</v>
      </c>
      <c r="C15" s="87">
        <v>9503</v>
      </c>
      <c r="D15" s="52"/>
      <c r="E15" s="53">
        <v>5547</v>
      </c>
      <c r="G15" s="81"/>
    </row>
    <row r="16" spans="1:7" ht="12" customHeight="1">
      <c r="A16" s="1" t="s">
        <v>549</v>
      </c>
      <c r="B16" s="5"/>
      <c r="C16" s="87">
        <v>4888</v>
      </c>
      <c r="D16" s="52"/>
      <c r="E16" s="53">
        <v>0</v>
      </c>
      <c r="G16" s="81"/>
    </row>
    <row r="17" spans="1:7" ht="12" customHeight="1">
      <c r="A17" s="1" t="s">
        <v>398</v>
      </c>
      <c r="B17" s="5"/>
      <c r="C17" s="87">
        <v>3606</v>
      </c>
      <c r="D17" s="52"/>
      <c r="E17" s="53">
        <v>914</v>
      </c>
      <c r="G17" s="81"/>
    </row>
    <row r="18" spans="1:7" ht="12" customHeight="1">
      <c r="A18" s="1" t="s">
        <v>545</v>
      </c>
      <c r="B18" s="5"/>
      <c r="C18" s="87">
        <v>30</v>
      </c>
      <c r="D18" s="52"/>
      <c r="E18" s="53">
        <v>0</v>
      </c>
      <c r="G18" s="81"/>
    </row>
    <row r="19" spans="1:7" ht="12" customHeight="1">
      <c r="A19" s="1" t="s">
        <v>399</v>
      </c>
      <c r="B19" s="5"/>
      <c r="C19" s="87">
        <v>170</v>
      </c>
      <c r="D19" s="52"/>
      <c r="E19" s="53">
        <v>0</v>
      </c>
      <c r="G19" s="81"/>
    </row>
    <row r="20" spans="2:7" ht="12" customHeight="1">
      <c r="B20" s="5"/>
      <c r="C20" s="156">
        <f>SUM(C15:C19)</f>
        <v>18197</v>
      </c>
      <c r="D20" s="52"/>
      <c r="E20" s="183">
        <f>SUM(E15:E17)</f>
        <v>6461</v>
      </c>
      <c r="G20" s="81"/>
    </row>
    <row r="21" spans="2:7" ht="12" customHeight="1">
      <c r="B21" s="5"/>
      <c r="C21" s="87"/>
      <c r="D21" s="52"/>
      <c r="E21" s="53"/>
      <c r="G21" s="81"/>
    </row>
    <row r="22" spans="1:7" ht="12" customHeight="1">
      <c r="A22" s="9" t="s">
        <v>456</v>
      </c>
      <c r="B22" s="5"/>
      <c r="C22" s="87"/>
      <c r="D22" s="52"/>
      <c r="E22" s="53"/>
      <c r="G22" s="81"/>
    </row>
    <row r="23" spans="1:7" ht="12" customHeight="1">
      <c r="A23" s="1" t="s">
        <v>81</v>
      </c>
      <c r="B23" s="5"/>
      <c r="C23" s="87">
        <v>17</v>
      </c>
      <c r="D23" s="52"/>
      <c r="E23" s="53">
        <v>30</v>
      </c>
      <c r="G23" s="81"/>
    </row>
    <row r="24" spans="1:7" ht="12" customHeight="1">
      <c r="A24" s="1" t="s">
        <v>10</v>
      </c>
      <c r="B24" s="5"/>
      <c r="C24" s="87">
        <v>12788</v>
      </c>
      <c r="D24" s="52"/>
      <c r="E24" s="53">
        <v>13246</v>
      </c>
      <c r="G24" s="81"/>
    </row>
    <row r="25" spans="1:7" ht="12" customHeight="1">
      <c r="A25" s="1" t="s">
        <v>545</v>
      </c>
      <c r="B25" s="6" t="s">
        <v>519</v>
      </c>
      <c r="C25" s="87">
        <v>7129</v>
      </c>
      <c r="D25" s="52"/>
      <c r="E25" s="53">
        <v>3127</v>
      </c>
      <c r="G25" s="81"/>
    </row>
    <row r="26" spans="1:7" ht="12" customHeight="1">
      <c r="A26" s="1" t="s">
        <v>9</v>
      </c>
      <c r="B26" s="5"/>
      <c r="C26" s="87">
        <v>39</v>
      </c>
      <c r="D26" s="52"/>
      <c r="E26" s="53">
        <v>231</v>
      </c>
      <c r="G26" s="81"/>
    </row>
    <row r="27" spans="1:7" ht="12" customHeight="1">
      <c r="A27" s="1" t="s">
        <v>167</v>
      </c>
      <c r="B27" s="5"/>
      <c r="C27" s="87">
        <v>303</v>
      </c>
      <c r="D27" s="52"/>
      <c r="E27" s="53">
        <v>9542</v>
      </c>
      <c r="G27" s="81"/>
    </row>
    <row r="28" spans="1:7" ht="12" customHeight="1">
      <c r="A28" s="1" t="s">
        <v>457</v>
      </c>
      <c r="B28" s="5" t="s">
        <v>206</v>
      </c>
      <c r="C28" s="87">
        <f>5406-C27+39</f>
        <v>5142</v>
      </c>
      <c r="D28" s="52"/>
      <c r="E28" s="62">
        <v>3048</v>
      </c>
      <c r="G28" s="81"/>
    </row>
    <row r="29" spans="2:7" ht="12" customHeight="1">
      <c r="B29" s="5"/>
      <c r="C29" s="156">
        <f>SUM(C23:C28)</f>
        <v>25418</v>
      </c>
      <c r="D29" s="52"/>
      <c r="E29" s="156">
        <f>SUM(E23:E28)</f>
        <v>29224</v>
      </c>
      <c r="G29" s="81"/>
    </row>
    <row r="30" spans="2:7" ht="12" customHeight="1">
      <c r="B30" s="5"/>
      <c r="C30" s="10"/>
      <c r="D30" s="52"/>
      <c r="E30" s="10"/>
      <c r="G30" s="81"/>
    </row>
    <row r="31" spans="1:7" ht="12" customHeight="1" thickBot="1">
      <c r="A31" s="9" t="s">
        <v>158</v>
      </c>
      <c r="B31" s="5"/>
      <c r="C31" s="184">
        <f>C20+C29</f>
        <v>43615</v>
      </c>
      <c r="D31" s="52"/>
      <c r="E31" s="184">
        <f>E20+E29</f>
        <v>35685</v>
      </c>
      <c r="G31" s="81"/>
    </row>
    <row r="32" spans="1:7" ht="12" customHeight="1">
      <c r="A32" s="9"/>
      <c r="B32" s="5"/>
      <c r="C32" s="57"/>
      <c r="D32" s="52"/>
      <c r="E32" s="57"/>
      <c r="G32" s="81"/>
    </row>
    <row r="33" spans="2:7" ht="12" customHeight="1">
      <c r="B33" s="5"/>
      <c r="C33" s="10"/>
      <c r="D33" s="52"/>
      <c r="E33" s="53"/>
      <c r="G33" s="81"/>
    </row>
    <row r="34" spans="1:7" ht="12" customHeight="1">
      <c r="A34" s="9" t="s">
        <v>159</v>
      </c>
      <c r="B34" s="5"/>
      <c r="C34" s="10"/>
      <c r="D34" s="52"/>
      <c r="E34" s="53"/>
      <c r="G34" s="81"/>
    </row>
    <row r="35" spans="1:9" ht="12" customHeight="1">
      <c r="A35" s="9" t="s">
        <v>251</v>
      </c>
      <c r="B35" s="5"/>
      <c r="C35" s="10"/>
      <c r="D35" s="52"/>
      <c r="E35" s="53"/>
      <c r="G35" s="81"/>
      <c r="I35" s="64"/>
    </row>
    <row r="36" spans="1:7" ht="12" customHeight="1">
      <c r="A36" s="1" t="s">
        <v>459</v>
      </c>
      <c r="B36" s="5" t="s">
        <v>514</v>
      </c>
      <c r="C36" s="87">
        <f>+Equity!C44</f>
        <v>22500</v>
      </c>
      <c r="D36" s="52"/>
      <c r="E36" s="62">
        <v>22500</v>
      </c>
      <c r="G36" s="81"/>
    </row>
    <row r="37" spans="1:7" ht="12" customHeight="1">
      <c r="A37" s="1" t="s">
        <v>74</v>
      </c>
      <c r="B37" s="5"/>
      <c r="C37" s="87">
        <f>+Equity!D44</f>
        <v>409</v>
      </c>
      <c r="D37" s="52"/>
      <c r="E37" s="62">
        <v>409</v>
      </c>
      <c r="G37" s="81"/>
    </row>
    <row r="38" spans="1:8" ht="12" customHeight="1">
      <c r="A38" s="1" t="s">
        <v>2</v>
      </c>
      <c r="B38" s="5"/>
      <c r="C38" s="87">
        <f>+Equity!E44</f>
        <v>460.67099999999994</v>
      </c>
      <c r="D38" s="52"/>
      <c r="E38" s="62">
        <f>-127+1717+659.766-1718</f>
        <v>531.7660000000001</v>
      </c>
      <c r="G38" s="81"/>
      <c r="H38" s="81"/>
    </row>
    <row r="39" spans="1:8" ht="12" customHeight="1">
      <c r="A39" s="1" t="s">
        <v>77</v>
      </c>
      <c r="B39" s="5"/>
      <c r="C39" s="87">
        <f>+Equity!F44</f>
        <v>1371</v>
      </c>
      <c r="D39" s="52"/>
      <c r="E39" s="53">
        <f>977-659.766+1718</f>
        <v>2035.234</v>
      </c>
      <c r="G39" s="81"/>
      <c r="H39" s="81"/>
    </row>
    <row r="40" spans="1:7" ht="13.5" customHeight="1">
      <c r="A40" s="3" t="s">
        <v>251</v>
      </c>
      <c r="B40" s="5"/>
      <c r="C40" s="85">
        <f>SUM(C36:C39)</f>
        <v>24740.671</v>
      </c>
      <c r="D40" s="24"/>
      <c r="E40" s="85">
        <f>SUM(E36:E39)</f>
        <v>25476</v>
      </c>
      <c r="G40" s="81"/>
    </row>
    <row r="41" spans="1:7" ht="13.5" customHeight="1">
      <c r="A41" s="3" t="s">
        <v>242</v>
      </c>
      <c r="B41" s="5"/>
      <c r="C41" s="24">
        <v>0</v>
      </c>
      <c r="D41" s="53"/>
      <c r="E41" s="24">
        <v>0</v>
      </c>
      <c r="G41" s="81"/>
    </row>
    <row r="42" spans="1:7" ht="13.5" customHeight="1">
      <c r="A42" s="23" t="s">
        <v>252</v>
      </c>
      <c r="B42" s="5"/>
      <c r="C42" s="133">
        <f>SUM(C40:C41)</f>
        <v>24740.671</v>
      </c>
      <c r="D42" s="53"/>
      <c r="E42" s="133">
        <f>SUM(E40:E41)</f>
        <v>25476</v>
      </c>
      <c r="G42" s="81"/>
    </row>
    <row r="43" spans="2:7" ht="12">
      <c r="B43" s="5"/>
      <c r="C43" s="10"/>
      <c r="G43" s="81"/>
    </row>
    <row r="44" spans="1:7" ht="12">
      <c r="A44" s="9" t="s">
        <v>156</v>
      </c>
      <c r="B44" s="5"/>
      <c r="C44" s="10"/>
      <c r="G44" s="81"/>
    </row>
    <row r="45" spans="1:7" ht="12">
      <c r="A45" s="1" t="s">
        <v>246</v>
      </c>
      <c r="B45" s="5"/>
      <c r="C45" s="10">
        <v>292</v>
      </c>
      <c r="E45" s="24">
        <v>0</v>
      </c>
      <c r="G45" s="81"/>
    </row>
    <row r="46" spans="1:7" ht="12">
      <c r="A46" s="1" t="s">
        <v>168</v>
      </c>
      <c r="B46" s="5"/>
      <c r="C46" s="10">
        <v>273</v>
      </c>
      <c r="E46" s="53">
        <v>151</v>
      </c>
      <c r="G46" s="81"/>
    </row>
    <row r="47" spans="2:7" ht="12.75" customHeight="1">
      <c r="B47" s="5"/>
      <c r="C47" s="156">
        <f>SUM(C45:C46)</f>
        <v>565</v>
      </c>
      <c r="E47" s="156">
        <f>SUM(E45:E46)</f>
        <v>151</v>
      </c>
      <c r="G47" s="81"/>
    </row>
    <row r="48" spans="2:7" ht="12.75" customHeight="1">
      <c r="B48" s="5"/>
      <c r="C48" s="10"/>
      <c r="E48" s="10"/>
      <c r="G48" s="81"/>
    </row>
    <row r="49" spans="1:7" ht="12" customHeight="1">
      <c r="A49" s="9" t="s">
        <v>458</v>
      </c>
      <c r="B49" s="5"/>
      <c r="C49" s="10"/>
      <c r="D49" s="52"/>
      <c r="E49" s="53"/>
      <c r="G49" s="81"/>
    </row>
    <row r="50" spans="1:7" ht="12" customHeight="1">
      <c r="A50" s="1" t="s">
        <v>11</v>
      </c>
      <c r="B50" s="5"/>
      <c r="C50" s="10">
        <v>293</v>
      </c>
      <c r="D50" s="52"/>
      <c r="E50" s="53">
        <v>193</v>
      </c>
      <c r="G50" s="81"/>
    </row>
    <row r="51" spans="1:7" ht="12" customHeight="1">
      <c r="A51" s="1" t="s">
        <v>13</v>
      </c>
      <c r="B51" s="5"/>
      <c r="C51" s="87">
        <v>8</v>
      </c>
      <c r="D51" s="52"/>
      <c r="E51" s="53">
        <v>33</v>
      </c>
      <c r="G51" s="81"/>
    </row>
    <row r="52" spans="1:7" ht="12" customHeight="1">
      <c r="A52" s="1" t="s">
        <v>546</v>
      </c>
      <c r="B52" s="5"/>
      <c r="C52" s="87">
        <v>8263</v>
      </c>
      <c r="D52" s="52"/>
      <c r="E52" s="53">
        <v>2248</v>
      </c>
      <c r="G52" s="81"/>
    </row>
    <row r="53" spans="1:7" ht="12" customHeight="1">
      <c r="A53" s="1" t="s">
        <v>14</v>
      </c>
      <c r="B53" s="5"/>
      <c r="C53" s="87">
        <f>9187-C50</f>
        <v>8894</v>
      </c>
      <c r="D53" s="52"/>
      <c r="E53" s="53">
        <v>6633</v>
      </c>
      <c r="G53" s="81"/>
    </row>
    <row r="54" spans="1:7" ht="12" customHeight="1">
      <c r="A54" s="1" t="s">
        <v>400</v>
      </c>
      <c r="B54" s="5"/>
      <c r="C54" s="87">
        <v>440</v>
      </c>
      <c r="D54" s="52"/>
      <c r="E54" s="53">
        <v>0</v>
      </c>
      <c r="G54" s="81"/>
    </row>
    <row r="55" spans="1:7" ht="12" customHeight="1">
      <c r="A55" s="1" t="s">
        <v>15</v>
      </c>
      <c r="B55" s="5"/>
      <c r="C55" s="87">
        <v>411</v>
      </c>
      <c r="D55" s="52"/>
      <c r="E55" s="53">
        <v>951</v>
      </c>
      <c r="G55" s="81"/>
    </row>
    <row r="56" spans="2:7" ht="12" customHeight="1">
      <c r="B56" s="5"/>
      <c r="C56" s="156">
        <f>SUM(C50:C55)</f>
        <v>18309</v>
      </c>
      <c r="D56" s="52"/>
      <c r="E56" s="156">
        <f>SUM(E50:E55)</f>
        <v>10058</v>
      </c>
      <c r="G56" s="81"/>
    </row>
    <row r="57" spans="1:7" s="9" customFormat="1" ht="12" customHeight="1">
      <c r="A57" s="9" t="s">
        <v>160</v>
      </c>
      <c r="B57" s="4"/>
      <c r="C57" s="156">
        <f>C47+C56</f>
        <v>18874</v>
      </c>
      <c r="D57" s="100"/>
      <c r="E57" s="156">
        <f>E47+E56</f>
        <v>10209</v>
      </c>
      <c r="G57" s="185"/>
    </row>
    <row r="58" spans="2:7" ht="12" customHeight="1">
      <c r="B58" s="5"/>
      <c r="C58" s="10"/>
      <c r="D58" s="52"/>
      <c r="E58" s="10"/>
      <c r="G58" s="81"/>
    </row>
    <row r="59" spans="1:7" ht="12" customHeight="1" thickBot="1">
      <c r="A59" s="9" t="s">
        <v>161</v>
      </c>
      <c r="B59" s="5"/>
      <c r="C59" s="184">
        <f>C57+C42</f>
        <v>43614.671</v>
      </c>
      <c r="D59" s="52"/>
      <c r="E59" s="184">
        <f>E57+E42</f>
        <v>35685</v>
      </c>
      <c r="G59" s="81"/>
    </row>
    <row r="60" spans="2:9" ht="12" customHeight="1">
      <c r="B60" s="5"/>
      <c r="C60" s="10"/>
      <c r="D60" s="52"/>
      <c r="E60" s="53"/>
      <c r="G60" s="81"/>
      <c r="I60" s="64"/>
    </row>
    <row r="61" spans="2:3" ht="12">
      <c r="B61" s="5"/>
      <c r="C61" s="10"/>
    </row>
    <row r="62" spans="1:5" ht="12">
      <c r="A62" s="1" t="s">
        <v>172</v>
      </c>
      <c r="B62" s="5"/>
      <c r="C62" s="136">
        <f>(+C42)/225000</f>
        <v>0.10995853777777777</v>
      </c>
      <c r="E62" s="136">
        <f>(+E42)/225000</f>
        <v>0.11322666666666667</v>
      </c>
    </row>
    <row r="63" spans="2:3" ht="12">
      <c r="B63" s="11"/>
      <c r="C63" s="10"/>
    </row>
    <row r="64" spans="2:3" ht="12">
      <c r="B64" s="5"/>
      <c r="C64" s="10"/>
    </row>
    <row r="65" spans="1:5" s="169" customFormat="1" ht="12">
      <c r="A65" s="169" t="s">
        <v>552</v>
      </c>
      <c r="B65" s="170"/>
      <c r="C65" s="171"/>
      <c r="E65" s="172"/>
    </row>
    <row r="66" spans="1:5" s="169" customFormat="1" ht="12">
      <c r="A66" s="169" t="s">
        <v>157</v>
      </c>
      <c r="B66" s="170"/>
      <c r="C66" s="171"/>
      <c r="E66" s="172"/>
    </row>
    <row r="67" spans="2:5" s="169" customFormat="1" ht="12">
      <c r="B67" s="170"/>
      <c r="C67" s="171"/>
      <c r="E67" s="172"/>
    </row>
    <row r="68" spans="1:5" s="169" customFormat="1" ht="12">
      <c r="A68" s="321" t="s">
        <v>407</v>
      </c>
      <c r="B68" s="322"/>
      <c r="C68" s="322"/>
      <c r="D68" s="322"/>
      <c r="E68" s="322"/>
    </row>
    <row r="69" spans="1:5" s="169" customFormat="1" ht="12">
      <c r="A69" s="322"/>
      <c r="B69" s="322"/>
      <c r="C69" s="322"/>
      <c r="D69" s="322"/>
      <c r="E69" s="322"/>
    </row>
    <row r="70" spans="1:5" s="169" customFormat="1" ht="12">
      <c r="A70" s="322"/>
      <c r="B70" s="322"/>
      <c r="C70" s="322"/>
      <c r="D70" s="322"/>
      <c r="E70" s="322"/>
    </row>
    <row r="71" spans="1:5" s="169" customFormat="1" ht="12.75">
      <c r="A71" s="168"/>
      <c r="B71" s="168"/>
      <c r="C71" s="168"/>
      <c r="D71" s="168"/>
      <c r="E71" s="168"/>
    </row>
    <row r="72" spans="1:5" s="169" customFormat="1" ht="12">
      <c r="A72" s="321" t="s">
        <v>141</v>
      </c>
      <c r="B72" s="322"/>
      <c r="C72" s="322"/>
      <c r="D72" s="322"/>
      <c r="E72" s="322"/>
    </row>
    <row r="73" spans="1:5" s="169" customFormat="1" ht="12">
      <c r="A73" s="322"/>
      <c r="B73" s="322"/>
      <c r="C73" s="322"/>
      <c r="D73" s="322"/>
      <c r="E73" s="322"/>
    </row>
    <row r="74" spans="1:5" s="169" customFormat="1" ht="12">
      <c r="A74" s="322"/>
      <c r="B74" s="322"/>
      <c r="C74" s="322"/>
      <c r="D74" s="322"/>
      <c r="E74" s="322"/>
    </row>
    <row r="75" spans="2:5" s="169" customFormat="1" ht="12">
      <c r="B75" s="170"/>
      <c r="C75" s="173"/>
      <c r="E75" s="172"/>
    </row>
    <row r="76" spans="2:5" s="169" customFormat="1" ht="12">
      <c r="B76" s="170"/>
      <c r="C76" s="173"/>
      <c r="E76" s="172"/>
    </row>
    <row r="77" spans="2:3" ht="12">
      <c r="B77" s="5"/>
      <c r="C77" s="12"/>
    </row>
    <row r="78" spans="2:4" ht="12">
      <c r="B78" s="5"/>
      <c r="D78" s="3"/>
    </row>
    <row r="79" spans="2:5" ht="12">
      <c r="B79" s="5"/>
      <c r="C79" s="155"/>
      <c r="E79" s="130"/>
    </row>
    <row r="80" spans="2:3" ht="12">
      <c r="B80" s="5"/>
      <c r="C80" s="12"/>
    </row>
    <row r="81" spans="2:3" ht="12">
      <c r="B81" s="5"/>
      <c r="C81" s="12"/>
    </row>
    <row r="82" spans="2:3" ht="12">
      <c r="B82" s="5"/>
      <c r="C82" s="12"/>
    </row>
    <row r="83" spans="2:3" ht="12">
      <c r="B83" s="5"/>
      <c r="C83" s="12"/>
    </row>
    <row r="84" spans="2:3" ht="12">
      <c r="B84" s="5"/>
      <c r="C84" s="12"/>
    </row>
    <row r="85" spans="2:3" ht="12">
      <c r="B85" s="5"/>
      <c r="C85" s="12"/>
    </row>
    <row r="86" spans="2:3" ht="12">
      <c r="B86" s="5"/>
      <c r="C86" s="12"/>
    </row>
    <row r="87" spans="2:3" ht="12">
      <c r="B87" s="5"/>
      <c r="C87" s="12"/>
    </row>
    <row r="88" spans="2:3" ht="12">
      <c r="B88" s="5"/>
      <c r="C88" s="12"/>
    </row>
    <row r="89" spans="2:3" ht="12">
      <c r="B89" s="5"/>
      <c r="C89" s="12"/>
    </row>
    <row r="90" spans="2:3" ht="12">
      <c r="B90" s="5"/>
      <c r="C90" s="12"/>
    </row>
    <row r="91" spans="2:3" ht="12">
      <c r="B91" s="5"/>
      <c r="C91" s="12"/>
    </row>
    <row r="92" spans="2:3" ht="12">
      <c r="B92" s="5"/>
      <c r="C92" s="12"/>
    </row>
    <row r="93" spans="2:3" ht="12">
      <c r="B93" s="5"/>
      <c r="C93" s="12"/>
    </row>
    <row r="94" spans="2:3" ht="12">
      <c r="B94" s="5"/>
      <c r="C94" s="12"/>
    </row>
    <row r="95" spans="2:3" ht="12">
      <c r="B95" s="5"/>
      <c r="C95" s="12"/>
    </row>
    <row r="96" spans="2:3" ht="12">
      <c r="B96" s="5"/>
      <c r="C96" s="12"/>
    </row>
    <row r="97" spans="2:3" ht="12">
      <c r="B97" s="5"/>
      <c r="C97" s="12"/>
    </row>
    <row r="98" spans="2:3" ht="12">
      <c r="B98" s="5"/>
      <c r="C98" s="12"/>
    </row>
    <row r="99" spans="2:3" ht="12">
      <c r="B99" s="5"/>
      <c r="C99" s="12"/>
    </row>
    <row r="100" spans="2:3" ht="12">
      <c r="B100" s="5"/>
      <c r="C100" s="12"/>
    </row>
    <row r="101" spans="2:3" ht="12">
      <c r="B101" s="5"/>
      <c r="C101" s="12"/>
    </row>
    <row r="102" spans="2:3" ht="12">
      <c r="B102" s="5"/>
      <c r="C102" s="12"/>
    </row>
    <row r="103" spans="2:3" ht="12">
      <c r="B103" s="5"/>
      <c r="C103" s="12"/>
    </row>
    <row r="104" spans="2:3" ht="12">
      <c r="B104" s="5"/>
      <c r="C104" s="12"/>
    </row>
    <row r="105" spans="2:3" ht="12">
      <c r="B105" s="5"/>
      <c r="C105" s="12"/>
    </row>
    <row r="106" spans="2:3" ht="12">
      <c r="B106" s="5"/>
      <c r="C106" s="12"/>
    </row>
    <row r="107" spans="2:3" ht="12">
      <c r="B107" s="5"/>
      <c r="C107" s="12"/>
    </row>
    <row r="108" spans="2:3" ht="12">
      <c r="B108" s="5"/>
      <c r="C108" s="12"/>
    </row>
    <row r="109" spans="2:3" ht="12">
      <c r="B109" s="5"/>
      <c r="C109" s="12"/>
    </row>
    <row r="110" spans="2:3" ht="12">
      <c r="B110" s="5"/>
      <c r="C110" s="12"/>
    </row>
    <row r="111" spans="2:3" ht="12">
      <c r="B111" s="5"/>
      <c r="C111" s="12"/>
    </row>
    <row r="112" spans="2:3" ht="12">
      <c r="B112" s="5"/>
      <c r="C112" s="12"/>
    </row>
    <row r="113" spans="2:3" ht="12">
      <c r="B113" s="5"/>
      <c r="C113" s="12"/>
    </row>
    <row r="114" spans="2:3" ht="12">
      <c r="B114" s="5"/>
      <c r="C114" s="12"/>
    </row>
    <row r="115" spans="2:3" ht="12">
      <c r="B115" s="5"/>
      <c r="C115" s="12"/>
    </row>
    <row r="116" spans="2:3" ht="12">
      <c r="B116" s="5"/>
      <c r="C116" s="12"/>
    </row>
    <row r="117" spans="2:3" ht="12">
      <c r="B117" s="5"/>
      <c r="C117" s="12"/>
    </row>
    <row r="118" spans="2:3" ht="12">
      <c r="B118" s="5"/>
      <c r="C118" s="12"/>
    </row>
    <row r="119" spans="2:3" ht="12">
      <c r="B119" s="5"/>
      <c r="C119" s="12"/>
    </row>
    <row r="120" spans="2:3" ht="12">
      <c r="B120" s="5"/>
      <c r="C120" s="12"/>
    </row>
    <row r="121" spans="2:3" ht="12">
      <c r="B121" s="5"/>
      <c r="C121" s="12"/>
    </row>
    <row r="122" spans="2:3" ht="12">
      <c r="B122" s="5"/>
      <c r="C122" s="12"/>
    </row>
    <row r="123" spans="2:3" ht="12">
      <c r="B123" s="5"/>
      <c r="C123" s="12"/>
    </row>
    <row r="124" spans="2:3" ht="12">
      <c r="B124" s="5"/>
      <c r="C124" s="12"/>
    </row>
    <row r="125" spans="2:3" ht="12">
      <c r="B125" s="5"/>
      <c r="C125" s="12"/>
    </row>
    <row r="126" spans="2:3" ht="12">
      <c r="B126" s="5"/>
      <c r="C126" s="12"/>
    </row>
    <row r="127" spans="2:3" ht="12">
      <c r="B127" s="5"/>
      <c r="C127" s="12"/>
    </row>
    <row r="128" spans="2:3" ht="12">
      <c r="B128" s="5"/>
      <c r="C128" s="12"/>
    </row>
    <row r="129" spans="2:3" ht="12">
      <c r="B129" s="5"/>
      <c r="C129" s="12"/>
    </row>
    <row r="130" spans="2:3" ht="12">
      <c r="B130" s="5"/>
      <c r="C130" s="12"/>
    </row>
    <row r="131" spans="2:3" ht="12">
      <c r="B131" s="5"/>
      <c r="C131" s="12"/>
    </row>
    <row r="132" spans="2:3" ht="12">
      <c r="B132" s="5"/>
      <c r="C132" s="12"/>
    </row>
    <row r="133" spans="2:3" ht="12">
      <c r="B133" s="5"/>
      <c r="C133" s="12"/>
    </row>
    <row r="134" spans="2:3" ht="12">
      <c r="B134" s="5"/>
      <c r="C134" s="12"/>
    </row>
    <row r="135" spans="2:3" ht="12">
      <c r="B135" s="5"/>
      <c r="C135" s="12"/>
    </row>
    <row r="136" spans="2:3" ht="12">
      <c r="B136" s="5"/>
      <c r="C136" s="12"/>
    </row>
    <row r="137" spans="2:3" ht="12">
      <c r="B137" s="5"/>
      <c r="C137" s="12"/>
    </row>
    <row r="138" spans="2:3" ht="12">
      <c r="B138" s="5"/>
      <c r="C138" s="12"/>
    </row>
    <row r="139" spans="2:3" ht="12">
      <c r="B139" s="5"/>
      <c r="C139" s="12"/>
    </row>
    <row r="140" spans="2:3" ht="12">
      <c r="B140" s="5"/>
      <c r="C140" s="12"/>
    </row>
    <row r="141" spans="2:3" ht="12">
      <c r="B141" s="5"/>
      <c r="C141" s="12"/>
    </row>
    <row r="142" spans="2:3" ht="12">
      <c r="B142" s="5"/>
      <c r="C142" s="12"/>
    </row>
    <row r="143" spans="2:3" ht="12">
      <c r="B143" s="5"/>
      <c r="C143" s="12"/>
    </row>
    <row r="144" spans="2:3" ht="12">
      <c r="B144" s="5"/>
      <c r="C144" s="12"/>
    </row>
    <row r="145" spans="2:3" ht="12">
      <c r="B145" s="5"/>
      <c r="C145" s="12"/>
    </row>
    <row r="146" spans="2:3" ht="12">
      <c r="B146" s="5"/>
      <c r="C146" s="12"/>
    </row>
    <row r="147" spans="2:3" ht="12">
      <c r="B147" s="5"/>
      <c r="C147" s="12"/>
    </row>
    <row r="148" spans="2:3" ht="12">
      <c r="B148" s="5"/>
      <c r="C148" s="12"/>
    </row>
    <row r="149" spans="2:3" ht="12">
      <c r="B149" s="5"/>
      <c r="C149" s="12"/>
    </row>
    <row r="150" spans="2:3" ht="12">
      <c r="B150" s="5"/>
      <c r="C150" s="12"/>
    </row>
    <row r="151" spans="2:3" ht="12">
      <c r="B151" s="5"/>
      <c r="C151" s="12"/>
    </row>
    <row r="152" spans="2:3" ht="12">
      <c r="B152" s="5"/>
      <c r="C152" s="12"/>
    </row>
    <row r="153" spans="2:3" ht="12">
      <c r="B153" s="5"/>
      <c r="C153" s="12"/>
    </row>
    <row r="154" spans="2:3" ht="12">
      <c r="B154" s="5"/>
      <c r="C154" s="12"/>
    </row>
    <row r="155" spans="2:3" ht="12">
      <c r="B155" s="5"/>
      <c r="C155" s="12"/>
    </row>
    <row r="156" spans="2:3" ht="12">
      <c r="B156" s="5"/>
      <c r="C156" s="12"/>
    </row>
    <row r="157" spans="2:3" ht="12">
      <c r="B157" s="5"/>
      <c r="C157" s="12"/>
    </row>
    <row r="158" spans="2:3" ht="12">
      <c r="B158" s="5"/>
      <c r="C158" s="12"/>
    </row>
    <row r="159" spans="2:3" ht="12">
      <c r="B159" s="5"/>
      <c r="C159" s="12"/>
    </row>
    <row r="160" spans="2:3" ht="12">
      <c r="B160" s="5"/>
      <c r="C160" s="12"/>
    </row>
    <row r="161" spans="2:3" ht="12">
      <c r="B161" s="5"/>
      <c r="C161" s="12"/>
    </row>
    <row r="162" spans="2:3" ht="12">
      <c r="B162" s="5"/>
      <c r="C162" s="12"/>
    </row>
    <row r="163" spans="2:3" ht="12">
      <c r="B163" s="5"/>
      <c r="C163" s="12"/>
    </row>
    <row r="164" spans="2:3" ht="12">
      <c r="B164" s="5"/>
      <c r="C164" s="12"/>
    </row>
    <row r="165" spans="2:3" ht="12">
      <c r="B165" s="5"/>
      <c r="C165" s="12"/>
    </row>
    <row r="166" spans="2:3" ht="12">
      <c r="B166" s="5"/>
      <c r="C166" s="12"/>
    </row>
    <row r="167" spans="2:3" ht="12">
      <c r="B167" s="5"/>
      <c r="C167" s="12"/>
    </row>
    <row r="168" spans="2:3" ht="12">
      <c r="B168" s="5"/>
      <c r="C168" s="12"/>
    </row>
    <row r="169" spans="2:3" ht="12">
      <c r="B169" s="5"/>
      <c r="C169" s="12"/>
    </row>
    <row r="170" spans="2:3" ht="12">
      <c r="B170" s="5"/>
      <c r="C170" s="12"/>
    </row>
    <row r="171" spans="2:3" ht="12">
      <c r="B171" s="5"/>
      <c r="C171" s="12"/>
    </row>
    <row r="172" spans="2:3" ht="12">
      <c r="B172" s="5"/>
      <c r="C172" s="12"/>
    </row>
    <row r="173" spans="2:3" ht="12">
      <c r="B173" s="5"/>
      <c r="C173" s="12"/>
    </row>
    <row r="174" spans="2:3" ht="12">
      <c r="B174" s="5"/>
      <c r="C174" s="12"/>
    </row>
    <row r="175" spans="2:3" ht="12">
      <c r="B175" s="5"/>
      <c r="C175" s="12"/>
    </row>
    <row r="176" spans="2:3" ht="12">
      <c r="B176" s="5"/>
      <c r="C176" s="12"/>
    </row>
    <row r="177" spans="2:3" ht="12">
      <c r="B177" s="5"/>
      <c r="C177" s="12"/>
    </row>
    <row r="178" spans="2:3" ht="12">
      <c r="B178" s="5"/>
      <c r="C178" s="12"/>
    </row>
    <row r="179" spans="2:3" ht="12">
      <c r="B179" s="5"/>
      <c r="C179" s="12"/>
    </row>
    <row r="180" spans="2:3" ht="12">
      <c r="B180" s="5"/>
      <c r="C180" s="12"/>
    </row>
    <row r="181" spans="2:3" ht="12">
      <c r="B181" s="5"/>
      <c r="C181" s="12"/>
    </row>
    <row r="182" spans="2:3" ht="12">
      <c r="B182" s="5"/>
      <c r="C182" s="12"/>
    </row>
    <row r="183" spans="2:3" ht="12">
      <c r="B183" s="5"/>
      <c r="C183" s="12"/>
    </row>
    <row r="184" spans="2:3" ht="12">
      <c r="B184" s="5"/>
      <c r="C184" s="12"/>
    </row>
    <row r="185" spans="2:3" ht="12">
      <c r="B185" s="5"/>
      <c r="C185" s="12"/>
    </row>
    <row r="186" spans="2:3" ht="12">
      <c r="B186" s="5"/>
      <c r="C186" s="12"/>
    </row>
    <row r="187" spans="2:3" ht="12">
      <c r="B187" s="5"/>
      <c r="C187" s="12"/>
    </row>
    <row r="188" spans="2:3" ht="12">
      <c r="B188" s="5"/>
      <c r="C188" s="12"/>
    </row>
    <row r="189" spans="2:3" ht="12">
      <c r="B189" s="5"/>
      <c r="C189" s="12"/>
    </row>
    <row r="190" spans="2:3" ht="12">
      <c r="B190" s="5"/>
      <c r="C190" s="12"/>
    </row>
    <row r="191" spans="2:3" ht="12">
      <c r="B191" s="5"/>
      <c r="C191" s="12"/>
    </row>
    <row r="192" spans="2:3" ht="12">
      <c r="B192" s="5"/>
      <c r="C192" s="12"/>
    </row>
    <row r="193" spans="2:3" ht="12">
      <c r="B193" s="5"/>
      <c r="C193" s="12"/>
    </row>
    <row r="194" spans="2:3" ht="12">
      <c r="B194" s="5"/>
      <c r="C194" s="12"/>
    </row>
    <row r="195" spans="2:3" ht="12">
      <c r="B195" s="5"/>
      <c r="C195" s="12"/>
    </row>
    <row r="196" spans="2:3" ht="12">
      <c r="B196" s="5"/>
      <c r="C196" s="12"/>
    </row>
    <row r="197" spans="2:3" ht="12">
      <c r="B197" s="5"/>
      <c r="C197" s="12"/>
    </row>
    <row r="198" spans="2:3" ht="12">
      <c r="B198" s="5"/>
      <c r="C198" s="12"/>
    </row>
    <row r="199" spans="2:3" ht="12">
      <c r="B199" s="5"/>
      <c r="C199" s="12"/>
    </row>
    <row r="200" spans="2:3" ht="12">
      <c r="B200" s="5"/>
      <c r="C200" s="12"/>
    </row>
    <row r="201" spans="2:3" ht="12">
      <c r="B201" s="5"/>
      <c r="C201" s="12"/>
    </row>
    <row r="202" spans="2:3" ht="12">
      <c r="B202" s="5"/>
      <c r="C202" s="12"/>
    </row>
    <row r="203" spans="2:3" ht="12">
      <c r="B203" s="5"/>
      <c r="C203" s="12"/>
    </row>
    <row r="204" spans="2:3" ht="12">
      <c r="B204" s="5"/>
      <c r="C204" s="12"/>
    </row>
    <row r="205" spans="2:3" ht="12">
      <c r="B205" s="5"/>
      <c r="C205" s="12"/>
    </row>
    <row r="206" spans="2:3" ht="12">
      <c r="B206" s="5"/>
      <c r="C206" s="12"/>
    </row>
    <row r="207" spans="2:3" ht="12">
      <c r="B207" s="5"/>
      <c r="C207" s="12"/>
    </row>
    <row r="208" spans="2:3" ht="12">
      <c r="B208" s="5"/>
      <c r="C208" s="12"/>
    </row>
    <row r="209" spans="2:3" ht="12">
      <c r="B209" s="5"/>
      <c r="C209" s="12"/>
    </row>
    <row r="210" spans="2:3" ht="12">
      <c r="B210" s="5"/>
      <c r="C210" s="12"/>
    </row>
    <row r="211" spans="2:3" ht="12">
      <c r="B211" s="5"/>
      <c r="C211" s="12"/>
    </row>
    <row r="212" spans="2:3" ht="12">
      <c r="B212" s="5"/>
      <c r="C212" s="12"/>
    </row>
    <row r="213" spans="2:3" ht="12">
      <c r="B213" s="5"/>
      <c r="C213" s="12"/>
    </row>
    <row r="214" spans="2:3" ht="12">
      <c r="B214" s="5"/>
      <c r="C214" s="12"/>
    </row>
    <row r="215" spans="2:3" ht="12">
      <c r="B215" s="5"/>
      <c r="C215" s="12"/>
    </row>
    <row r="216" spans="2:3" ht="12">
      <c r="B216" s="5"/>
      <c r="C216" s="12"/>
    </row>
    <row r="217" spans="2:3" ht="12">
      <c r="B217" s="5"/>
      <c r="C217" s="12"/>
    </row>
    <row r="218" spans="2:3" ht="12">
      <c r="B218" s="5"/>
      <c r="C218" s="12"/>
    </row>
    <row r="219" spans="2:3" ht="12">
      <c r="B219" s="5"/>
      <c r="C219" s="12"/>
    </row>
    <row r="220" spans="2:3" ht="12">
      <c r="B220" s="5"/>
      <c r="C220" s="12"/>
    </row>
    <row r="221" spans="2:3" ht="12">
      <c r="B221" s="5"/>
      <c r="C221" s="12"/>
    </row>
    <row r="222" spans="2:3" ht="12">
      <c r="B222" s="5"/>
      <c r="C222" s="12"/>
    </row>
    <row r="223" spans="2:3" ht="12">
      <c r="B223" s="5"/>
      <c r="C223" s="12"/>
    </row>
    <row r="224" spans="2:3" ht="12">
      <c r="B224" s="5"/>
      <c r="C224" s="12"/>
    </row>
    <row r="225" spans="2:3" ht="12">
      <c r="B225" s="5"/>
      <c r="C225" s="12"/>
    </row>
    <row r="226" spans="2:3" ht="12">
      <c r="B226" s="5"/>
      <c r="C226" s="12"/>
    </row>
    <row r="227" spans="2:3" ht="12">
      <c r="B227" s="5"/>
      <c r="C227" s="12"/>
    </row>
    <row r="228" spans="2:3" ht="12">
      <c r="B228" s="5"/>
      <c r="C228" s="12"/>
    </row>
    <row r="229" spans="2:3" ht="12">
      <c r="B229" s="5"/>
      <c r="C229" s="12"/>
    </row>
    <row r="230" spans="2:3" ht="12">
      <c r="B230" s="5"/>
      <c r="C230" s="12"/>
    </row>
    <row r="231" spans="2:3" ht="12">
      <c r="B231" s="5"/>
      <c r="C231" s="12"/>
    </row>
    <row r="232" spans="2:3" ht="12">
      <c r="B232" s="5"/>
      <c r="C232" s="12"/>
    </row>
    <row r="233" spans="2:3" ht="12">
      <c r="B233" s="5"/>
      <c r="C233" s="12"/>
    </row>
    <row r="234" spans="2:3" ht="12">
      <c r="B234" s="5"/>
      <c r="C234" s="12"/>
    </row>
    <row r="235" spans="2:3" ht="12">
      <c r="B235" s="5"/>
      <c r="C235" s="12"/>
    </row>
    <row r="236" spans="2:3" ht="12">
      <c r="B236" s="5"/>
      <c r="C236" s="12"/>
    </row>
    <row r="237" spans="2:3" ht="12">
      <c r="B237" s="5"/>
      <c r="C237" s="12"/>
    </row>
    <row r="238" spans="2:3" ht="12">
      <c r="B238" s="5"/>
      <c r="C238" s="12"/>
    </row>
    <row r="239" spans="2:3" ht="12">
      <c r="B239" s="5"/>
      <c r="C239" s="12"/>
    </row>
    <row r="240" spans="2:3" ht="12">
      <c r="B240" s="5"/>
      <c r="C240" s="12"/>
    </row>
    <row r="241" spans="2:3" ht="12">
      <c r="B241" s="5"/>
      <c r="C241" s="12"/>
    </row>
    <row r="242" spans="2:3" ht="12">
      <c r="B242" s="5"/>
      <c r="C242" s="12"/>
    </row>
    <row r="243" spans="2:3" ht="12">
      <c r="B243" s="5"/>
      <c r="C243" s="12"/>
    </row>
    <row r="244" spans="2:3" ht="12">
      <c r="B244" s="5"/>
      <c r="C244" s="12"/>
    </row>
    <row r="245" spans="2:3" ht="12">
      <c r="B245" s="5"/>
      <c r="C245" s="12"/>
    </row>
    <row r="246" spans="2:3" ht="12">
      <c r="B246" s="5"/>
      <c r="C246" s="12"/>
    </row>
    <row r="247" spans="2:3" ht="12">
      <c r="B247" s="5"/>
      <c r="C247" s="12"/>
    </row>
    <row r="248" spans="2:3" ht="12">
      <c r="B248" s="5"/>
      <c r="C248" s="12"/>
    </row>
    <row r="249" spans="2:3" ht="12">
      <c r="B249" s="5"/>
      <c r="C249" s="12"/>
    </row>
    <row r="250" spans="2:3" ht="12">
      <c r="B250" s="5"/>
      <c r="C250" s="12"/>
    </row>
    <row r="251" spans="2:3" ht="12">
      <c r="B251" s="5"/>
      <c r="C251" s="12"/>
    </row>
    <row r="252" spans="2:3" ht="12">
      <c r="B252" s="5"/>
      <c r="C252" s="12"/>
    </row>
    <row r="253" spans="2:3" ht="12">
      <c r="B253" s="5"/>
      <c r="C253" s="12"/>
    </row>
    <row r="254" spans="2:3" ht="12">
      <c r="B254" s="5"/>
      <c r="C254" s="12"/>
    </row>
    <row r="255" spans="2:3" ht="12">
      <c r="B255" s="5"/>
      <c r="C255" s="12"/>
    </row>
    <row r="256" spans="2:3" ht="12">
      <c r="B256" s="5"/>
      <c r="C256" s="12"/>
    </row>
    <row r="257" spans="2:3" ht="12">
      <c r="B257" s="5"/>
      <c r="C257" s="12"/>
    </row>
    <row r="258" spans="2:3" ht="12">
      <c r="B258" s="5"/>
      <c r="C258" s="12"/>
    </row>
    <row r="259" spans="2:3" ht="12">
      <c r="B259" s="5"/>
      <c r="C259" s="12"/>
    </row>
    <row r="260" spans="2:3" ht="12">
      <c r="B260" s="5"/>
      <c r="C260" s="12"/>
    </row>
    <row r="261" spans="2:3" ht="12">
      <c r="B261" s="5"/>
      <c r="C261" s="12"/>
    </row>
    <row r="262" spans="2:3" ht="12">
      <c r="B262" s="5"/>
      <c r="C262" s="12"/>
    </row>
    <row r="263" spans="2:3" ht="12">
      <c r="B263" s="5"/>
      <c r="C263" s="12"/>
    </row>
    <row r="264" spans="2:3" ht="12">
      <c r="B264" s="5"/>
      <c r="C264" s="12"/>
    </row>
    <row r="265" spans="2:3" ht="12">
      <c r="B265" s="5"/>
      <c r="C265" s="12"/>
    </row>
    <row r="266" spans="2:3" ht="12">
      <c r="B266" s="5"/>
      <c r="C266" s="12"/>
    </row>
    <row r="267" spans="2:3" ht="12">
      <c r="B267" s="5"/>
      <c r="C267" s="12"/>
    </row>
    <row r="268" spans="2:3" ht="12">
      <c r="B268" s="5"/>
      <c r="C268" s="12"/>
    </row>
    <row r="269" spans="2:3" ht="12">
      <c r="B269" s="5"/>
      <c r="C269" s="12"/>
    </row>
    <row r="270" spans="2:3" ht="12">
      <c r="B270" s="5"/>
      <c r="C270" s="12"/>
    </row>
    <row r="271" spans="2:3" ht="12">
      <c r="B271" s="5"/>
      <c r="C271" s="12"/>
    </row>
    <row r="272" spans="2:3" ht="12">
      <c r="B272" s="5"/>
      <c r="C272" s="12"/>
    </row>
    <row r="273" spans="2:3" ht="12">
      <c r="B273" s="5"/>
      <c r="C273" s="12"/>
    </row>
    <row r="274" spans="2:3" ht="12">
      <c r="B274" s="5"/>
      <c r="C274" s="12"/>
    </row>
    <row r="275" spans="2:3" ht="12">
      <c r="B275" s="5"/>
      <c r="C275" s="12"/>
    </row>
    <row r="276" spans="2:3" ht="12">
      <c r="B276" s="5"/>
      <c r="C276" s="12"/>
    </row>
    <row r="277" spans="2:3" ht="12">
      <c r="B277" s="5"/>
      <c r="C277" s="12"/>
    </row>
    <row r="278" spans="2:3" ht="12">
      <c r="B278" s="5"/>
      <c r="C278" s="12"/>
    </row>
    <row r="279" spans="2:3" ht="12">
      <c r="B279" s="5"/>
      <c r="C279" s="12"/>
    </row>
    <row r="280" spans="2:3" ht="12">
      <c r="B280" s="5"/>
      <c r="C280" s="12"/>
    </row>
    <row r="281" spans="2:3" ht="12">
      <c r="B281" s="5"/>
      <c r="C281" s="12"/>
    </row>
    <row r="282" spans="2:3" ht="12">
      <c r="B282" s="5"/>
      <c r="C282" s="12"/>
    </row>
    <row r="283" spans="2:3" ht="12">
      <c r="B283" s="5"/>
      <c r="C283" s="12"/>
    </row>
    <row r="284" spans="2:3" ht="12">
      <c r="B284" s="5"/>
      <c r="C284" s="12"/>
    </row>
    <row r="285" spans="2:3" ht="12">
      <c r="B285" s="5"/>
      <c r="C285" s="12"/>
    </row>
    <row r="286" spans="2:3" ht="12">
      <c r="B286" s="5"/>
      <c r="C286" s="12"/>
    </row>
    <row r="287" spans="2:3" ht="12">
      <c r="B287" s="5"/>
      <c r="C287" s="12"/>
    </row>
    <row r="288" spans="2:3" ht="12">
      <c r="B288" s="5"/>
      <c r="C288" s="12"/>
    </row>
    <row r="289" spans="2:3" ht="12">
      <c r="B289" s="5"/>
      <c r="C289" s="12"/>
    </row>
    <row r="290" spans="2:3" ht="12">
      <c r="B290" s="5"/>
      <c r="C290" s="12"/>
    </row>
    <row r="291" spans="2:3" ht="12">
      <c r="B291" s="5"/>
      <c r="C291" s="12"/>
    </row>
    <row r="292" spans="2:3" ht="12">
      <c r="B292" s="5"/>
      <c r="C292" s="12"/>
    </row>
    <row r="293" spans="2:3" ht="12">
      <c r="B293" s="5"/>
      <c r="C293" s="12"/>
    </row>
    <row r="294" spans="2:3" ht="12">
      <c r="B294" s="5"/>
      <c r="C294" s="12"/>
    </row>
    <row r="295" spans="2:3" ht="12">
      <c r="B295" s="5"/>
      <c r="C295" s="12"/>
    </row>
    <row r="296" spans="2:3" ht="12">
      <c r="B296" s="5"/>
      <c r="C296" s="12"/>
    </row>
    <row r="297" spans="2:3" ht="12">
      <c r="B297" s="5"/>
      <c r="C297" s="12"/>
    </row>
    <row r="298" spans="2:3" ht="12">
      <c r="B298" s="5"/>
      <c r="C298" s="12"/>
    </row>
    <row r="299" spans="2:3" ht="12">
      <c r="B299" s="5"/>
      <c r="C299" s="12"/>
    </row>
    <row r="300" spans="2:3" ht="12">
      <c r="B300" s="5"/>
      <c r="C300" s="12"/>
    </row>
    <row r="301" spans="2:3" ht="12">
      <c r="B301" s="5"/>
      <c r="C301" s="12"/>
    </row>
    <row r="302" ht="12">
      <c r="C302" s="12"/>
    </row>
    <row r="303" ht="12">
      <c r="C303" s="12"/>
    </row>
    <row r="304" ht="12">
      <c r="C304" s="12"/>
    </row>
    <row r="305" ht="12">
      <c r="C305" s="12"/>
    </row>
    <row r="306" ht="12">
      <c r="C306" s="12"/>
    </row>
    <row r="307" ht="12">
      <c r="C307" s="12"/>
    </row>
    <row r="308" ht="12">
      <c r="C308" s="12"/>
    </row>
    <row r="309" ht="12">
      <c r="C309" s="12"/>
    </row>
    <row r="310" ht="12">
      <c r="C310" s="12"/>
    </row>
    <row r="311" ht="12">
      <c r="C311" s="12"/>
    </row>
    <row r="312" ht="12">
      <c r="C312" s="12"/>
    </row>
    <row r="313" ht="12">
      <c r="C313" s="12"/>
    </row>
    <row r="314" ht="12">
      <c r="C314" s="12"/>
    </row>
    <row r="315" ht="12">
      <c r="C315" s="12"/>
    </row>
    <row r="316" ht="12">
      <c r="C316" s="12"/>
    </row>
    <row r="317" ht="12">
      <c r="C317" s="12"/>
    </row>
    <row r="318" ht="12">
      <c r="C318" s="12"/>
    </row>
    <row r="319" ht="12">
      <c r="C319" s="12"/>
    </row>
    <row r="320" ht="12">
      <c r="C320" s="12"/>
    </row>
    <row r="321" ht="12">
      <c r="C321" s="12"/>
    </row>
    <row r="322" ht="12">
      <c r="C322" s="12"/>
    </row>
    <row r="323" ht="12">
      <c r="C323" s="12"/>
    </row>
    <row r="324" ht="12">
      <c r="C324" s="12"/>
    </row>
    <row r="325" ht="12">
      <c r="C325" s="12"/>
    </row>
    <row r="326" ht="12">
      <c r="C326" s="12"/>
    </row>
    <row r="327" ht="12">
      <c r="C327" s="12"/>
    </row>
    <row r="328" ht="12">
      <c r="C328" s="12"/>
    </row>
    <row r="329" ht="12">
      <c r="C329" s="12"/>
    </row>
    <row r="330" ht="12">
      <c r="C330" s="12"/>
    </row>
    <row r="331" ht="12">
      <c r="C331" s="12"/>
    </row>
    <row r="332" ht="12">
      <c r="C332" s="12"/>
    </row>
    <row r="333" ht="12">
      <c r="C333" s="12"/>
    </row>
    <row r="334" ht="12">
      <c r="C334" s="12"/>
    </row>
    <row r="335" ht="12">
      <c r="C335" s="12"/>
    </row>
    <row r="336" ht="12">
      <c r="C336" s="12"/>
    </row>
    <row r="337" ht="12">
      <c r="C337" s="12"/>
    </row>
    <row r="338" ht="12">
      <c r="C338" s="12"/>
    </row>
    <row r="339" ht="12">
      <c r="C339" s="12"/>
    </row>
    <row r="340" ht="12">
      <c r="C340" s="12"/>
    </row>
    <row r="341" ht="12">
      <c r="C341" s="12"/>
    </row>
    <row r="342" ht="12">
      <c r="C342" s="12"/>
    </row>
    <row r="343" ht="12">
      <c r="C343" s="12"/>
    </row>
    <row r="344" ht="12">
      <c r="C344" s="12"/>
    </row>
    <row r="345" ht="12">
      <c r="C345" s="12"/>
    </row>
    <row r="346" ht="12">
      <c r="C346" s="12"/>
    </row>
    <row r="347" ht="12">
      <c r="C347" s="12"/>
    </row>
    <row r="348" ht="12">
      <c r="C348" s="12"/>
    </row>
    <row r="349" ht="12">
      <c r="C349" s="12"/>
    </row>
    <row r="350" ht="12">
      <c r="C350" s="12"/>
    </row>
    <row r="351" ht="12">
      <c r="C351" s="12"/>
    </row>
    <row r="352" ht="12">
      <c r="C352" s="12"/>
    </row>
    <row r="353" ht="12">
      <c r="C353" s="12"/>
    </row>
    <row r="354" ht="12">
      <c r="C354" s="12"/>
    </row>
    <row r="355" ht="12">
      <c r="C355" s="12"/>
    </row>
    <row r="356" ht="12">
      <c r="C356" s="12"/>
    </row>
    <row r="357" ht="12">
      <c r="C357" s="12"/>
    </row>
    <row r="358" ht="12">
      <c r="C358" s="12"/>
    </row>
    <row r="359" ht="12">
      <c r="C359" s="12"/>
    </row>
    <row r="360" ht="12">
      <c r="C360" s="12"/>
    </row>
    <row r="361" ht="12">
      <c r="C361" s="12"/>
    </row>
    <row r="362" ht="12">
      <c r="C362" s="12"/>
    </row>
    <row r="363" ht="12">
      <c r="C363" s="12"/>
    </row>
    <row r="364" ht="12">
      <c r="C364" s="12"/>
    </row>
    <row r="365" ht="12">
      <c r="C365" s="12"/>
    </row>
    <row r="366" ht="12">
      <c r="C366" s="12"/>
    </row>
    <row r="367" ht="12">
      <c r="C367" s="12"/>
    </row>
    <row r="368" ht="12">
      <c r="C368" s="12"/>
    </row>
    <row r="369" ht="12">
      <c r="C369" s="12"/>
    </row>
    <row r="370" ht="12">
      <c r="C370" s="12"/>
    </row>
    <row r="371" ht="12">
      <c r="C371" s="12"/>
    </row>
    <row r="372" ht="12">
      <c r="C372" s="12"/>
    </row>
    <row r="373" ht="12">
      <c r="C373" s="12"/>
    </row>
    <row r="374" ht="12">
      <c r="C374" s="12"/>
    </row>
    <row r="375" ht="12">
      <c r="C375" s="12"/>
    </row>
    <row r="376" ht="12">
      <c r="C376" s="12"/>
    </row>
    <row r="377" ht="12">
      <c r="C377" s="12"/>
    </row>
    <row r="378" ht="12">
      <c r="C378" s="12"/>
    </row>
    <row r="379" ht="12">
      <c r="C379" s="12"/>
    </row>
    <row r="380" ht="12">
      <c r="C380" s="12"/>
    </row>
    <row r="381" ht="12">
      <c r="C381" s="12"/>
    </row>
    <row r="382" ht="12">
      <c r="C382" s="12"/>
    </row>
    <row r="383" ht="12">
      <c r="C383" s="12"/>
    </row>
    <row r="384" ht="12">
      <c r="C384" s="12"/>
    </row>
    <row r="385" ht="12">
      <c r="C385" s="12"/>
    </row>
    <row r="386" ht="12">
      <c r="C386" s="12"/>
    </row>
    <row r="387" ht="12">
      <c r="C387" s="12"/>
    </row>
    <row r="388" ht="12">
      <c r="C388" s="12"/>
    </row>
    <row r="389" ht="12">
      <c r="C389" s="12"/>
    </row>
    <row r="390" ht="12">
      <c r="C390" s="12"/>
    </row>
    <row r="391" ht="12">
      <c r="C391" s="12"/>
    </row>
    <row r="392" ht="12">
      <c r="C392" s="12"/>
    </row>
    <row r="393" ht="12">
      <c r="C393" s="12"/>
    </row>
    <row r="394" ht="12">
      <c r="C394" s="12"/>
    </row>
    <row r="395" ht="12">
      <c r="C395" s="12"/>
    </row>
    <row r="396" ht="12">
      <c r="C396" s="12"/>
    </row>
    <row r="397" ht="12">
      <c r="C397" s="12"/>
    </row>
    <row r="398" ht="12">
      <c r="C398" s="12"/>
    </row>
    <row r="399" ht="12">
      <c r="C399" s="12"/>
    </row>
    <row r="400" ht="12">
      <c r="C400" s="12"/>
    </row>
    <row r="401" ht="12">
      <c r="C401" s="12"/>
    </row>
    <row r="402" ht="12">
      <c r="C402" s="12"/>
    </row>
    <row r="403" ht="12">
      <c r="C403" s="12"/>
    </row>
    <row r="404" ht="12">
      <c r="C404" s="12"/>
    </row>
    <row r="405" ht="12">
      <c r="C405" s="12"/>
    </row>
    <row r="406" ht="12">
      <c r="C406" s="12"/>
    </row>
    <row r="407" ht="12">
      <c r="C407" s="12"/>
    </row>
    <row r="408" ht="12">
      <c r="C408" s="12"/>
    </row>
    <row r="409" ht="12">
      <c r="C409" s="12"/>
    </row>
    <row r="410" ht="12">
      <c r="C410" s="12"/>
    </row>
    <row r="411" ht="12">
      <c r="C411" s="12"/>
    </row>
    <row r="412" ht="12">
      <c r="C412" s="12"/>
    </row>
    <row r="413" ht="12">
      <c r="C413" s="13"/>
    </row>
    <row r="414" ht="12">
      <c r="C414" s="13"/>
    </row>
    <row r="415" ht="12">
      <c r="C415" s="13"/>
    </row>
    <row r="416" ht="12">
      <c r="C416" s="13"/>
    </row>
    <row r="417" ht="12">
      <c r="C417" s="13"/>
    </row>
    <row r="418" ht="12">
      <c r="C418" s="13"/>
    </row>
    <row r="419" ht="12">
      <c r="C419" s="13"/>
    </row>
    <row r="420" ht="12">
      <c r="C420" s="13"/>
    </row>
    <row r="421" ht="12">
      <c r="C421" s="13"/>
    </row>
    <row r="422" ht="12">
      <c r="C422" s="13"/>
    </row>
    <row r="423" ht="12">
      <c r="C423" s="13"/>
    </row>
    <row r="424" ht="12">
      <c r="C424" s="13"/>
    </row>
    <row r="425" ht="12">
      <c r="C425" s="13"/>
    </row>
    <row r="426" ht="12">
      <c r="C426" s="13"/>
    </row>
    <row r="427" ht="12">
      <c r="C427" s="13"/>
    </row>
    <row r="428" ht="12">
      <c r="C428" s="13"/>
    </row>
    <row r="429" ht="12">
      <c r="C429" s="13"/>
    </row>
    <row r="430" ht="12">
      <c r="C430" s="13"/>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row r="856" ht="12">
      <c r="C856" s="6"/>
    </row>
    <row r="857" ht="12">
      <c r="C857" s="6"/>
    </row>
    <row r="858" ht="12">
      <c r="C858" s="6"/>
    </row>
    <row r="859" ht="12">
      <c r="C859" s="6"/>
    </row>
    <row r="860" ht="12">
      <c r="C860" s="6"/>
    </row>
    <row r="861" ht="12">
      <c r="C861" s="6"/>
    </row>
    <row r="862" ht="12">
      <c r="C862" s="6"/>
    </row>
    <row r="863" ht="12">
      <c r="C863" s="6"/>
    </row>
    <row r="864" ht="12">
      <c r="C864" s="6"/>
    </row>
    <row r="865" ht="12">
      <c r="C865" s="6"/>
    </row>
    <row r="866" ht="12">
      <c r="C866" s="6"/>
    </row>
    <row r="867" ht="12">
      <c r="C867" s="6"/>
    </row>
    <row r="868" ht="12">
      <c r="C868" s="6"/>
    </row>
    <row r="869" ht="12">
      <c r="C869" s="6"/>
    </row>
    <row r="870" ht="12">
      <c r="C870" s="6"/>
    </row>
    <row r="871" ht="12">
      <c r="C871" s="6"/>
    </row>
    <row r="872" ht="12">
      <c r="C872" s="6"/>
    </row>
    <row r="873" ht="12">
      <c r="C873" s="6"/>
    </row>
    <row r="874" ht="12">
      <c r="C874" s="6"/>
    </row>
    <row r="875" ht="12">
      <c r="C875" s="6"/>
    </row>
    <row r="876" ht="12">
      <c r="C876" s="6"/>
    </row>
    <row r="877" ht="12">
      <c r="C877" s="6"/>
    </row>
    <row r="878" ht="12">
      <c r="C878" s="6"/>
    </row>
  </sheetData>
  <mergeCells count="7">
    <mergeCell ref="A72:E74"/>
    <mergeCell ref="A68:E70"/>
    <mergeCell ref="A6:E6"/>
    <mergeCell ref="A1:E1"/>
    <mergeCell ref="A2:E2"/>
    <mergeCell ref="A4:E4"/>
    <mergeCell ref="A5:E5"/>
  </mergeCells>
  <printOptions/>
  <pageMargins left="0.984251968503937" right="0.3937007874015748" top="0.38" bottom="0.55" header="0.17" footer="0.3"/>
  <pageSetup fitToHeight="1" fitToWidth="1"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pageSetUpPr fitToPage="1"/>
  </sheetPr>
  <dimension ref="A1:T833"/>
  <sheetViews>
    <sheetView view="pageBreakPreview" zoomScaleSheetLayoutView="100" workbookViewId="0" topLeftCell="A1">
      <selection activeCell="E46" sqref="E46:E47"/>
    </sheetView>
  </sheetViews>
  <sheetFormatPr defaultColWidth="9.140625" defaultRowHeight="12.75"/>
  <cols>
    <col min="1" max="1" width="38.00390625" style="1" customWidth="1"/>
    <col min="2" max="2" width="7.28125" style="1" customWidth="1"/>
    <col min="3" max="3" width="12.140625" style="1" customWidth="1"/>
    <col min="4" max="4" width="14.140625" style="1" customWidth="1"/>
    <col min="5" max="5" width="14.28125" style="5" customWidth="1"/>
    <col min="6" max="6" width="15.00390625" style="1" customWidth="1"/>
    <col min="7" max="7" width="12.421875" style="1" customWidth="1"/>
    <col min="8" max="8" width="9.8515625" style="3" customWidth="1"/>
    <col min="9" max="9" width="5.140625" style="1" customWidth="1"/>
    <col min="10" max="10" width="9.140625" style="1" customWidth="1"/>
    <col min="11" max="11" width="13.57421875" style="1" bestFit="1" customWidth="1"/>
    <col min="12" max="13" width="9.140625" style="1" customWidth="1"/>
    <col min="14" max="14" width="16.421875" style="1" bestFit="1" customWidth="1"/>
    <col min="15" max="15" width="11.00390625" style="1" bestFit="1" customWidth="1"/>
    <col min="16" max="18" width="13.57421875" style="1" customWidth="1"/>
    <col min="19" max="19" width="16.00390625" style="1" bestFit="1" customWidth="1"/>
    <col min="20" max="20" width="13.57421875" style="1" bestFit="1" customWidth="1"/>
    <col min="21" max="16384" width="9.140625" style="1" customWidth="1"/>
  </cols>
  <sheetData>
    <row r="1" spans="1:8" ht="12" customHeight="1">
      <c r="A1" s="307" t="s">
        <v>536</v>
      </c>
      <c r="B1" s="307"/>
      <c r="C1" s="307"/>
      <c r="D1" s="307"/>
      <c r="E1" s="307"/>
      <c r="F1" s="307"/>
      <c r="G1" s="307"/>
      <c r="H1" s="307"/>
    </row>
    <row r="2" spans="1:8" ht="12" customHeight="1">
      <c r="A2" s="309" t="s">
        <v>455</v>
      </c>
      <c r="B2" s="309"/>
      <c r="C2" s="309"/>
      <c r="D2" s="309"/>
      <c r="E2" s="309"/>
      <c r="F2" s="309"/>
      <c r="G2" s="309"/>
      <c r="H2" s="309"/>
    </row>
    <row r="3" spans="1:8" ht="12" customHeight="1">
      <c r="A3" s="37"/>
      <c r="B3" s="37"/>
      <c r="C3" s="37"/>
      <c r="D3" s="37"/>
      <c r="E3" s="38"/>
      <c r="F3" s="37"/>
      <c r="G3" s="37"/>
      <c r="H3" s="37"/>
    </row>
    <row r="4" spans="1:8" ht="12" customHeight="1">
      <c r="A4" s="307" t="s">
        <v>349</v>
      </c>
      <c r="B4" s="307"/>
      <c r="C4" s="307"/>
      <c r="D4" s="307"/>
      <c r="E4" s="307"/>
      <c r="F4" s="307"/>
      <c r="G4" s="307"/>
      <c r="H4" s="307"/>
    </row>
    <row r="5" spans="1:8" ht="12" customHeight="1">
      <c r="A5" s="307" t="s">
        <v>540</v>
      </c>
      <c r="B5" s="307"/>
      <c r="C5" s="307"/>
      <c r="D5" s="307"/>
      <c r="E5" s="307"/>
      <c r="F5" s="307"/>
      <c r="G5" s="307"/>
      <c r="H5" s="307"/>
    </row>
    <row r="6" spans="1:20" s="3" customFormat="1" ht="12" customHeight="1">
      <c r="A6" s="318"/>
      <c r="B6" s="318"/>
      <c r="C6" s="318"/>
      <c r="D6" s="318"/>
      <c r="E6" s="318"/>
      <c r="F6" s="318"/>
      <c r="G6" s="318"/>
      <c r="H6" s="318"/>
      <c r="T6" s="66"/>
    </row>
    <row r="7" spans="1:20" s="3" customFormat="1" ht="12" customHeight="1">
      <c r="A7" s="26"/>
      <c r="B7" s="26"/>
      <c r="C7" s="26"/>
      <c r="D7" s="26"/>
      <c r="E7" s="26"/>
      <c r="F7" s="26"/>
      <c r="G7" s="26"/>
      <c r="H7" s="26"/>
      <c r="T7" s="66"/>
    </row>
    <row r="8" spans="1:20" ht="12" customHeight="1">
      <c r="A8" s="4"/>
      <c r="B8" s="159"/>
      <c r="C8" s="307" t="s">
        <v>253</v>
      </c>
      <c r="D8" s="307"/>
      <c r="E8" s="307"/>
      <c r="F8" s="307"/>
      <c r="G8" s="207" t="s">
        <v>254</v>
      </c>
      <c r="H8" s="35"/>
      <c r="T8" s="64"/>
    </row>
    <row r="9" spans="1:20" ht="12" customHeight="1">
      <c r="A9" s="4"/>
      <c r="B9" s="159"/>
      <c r="C9" s="46"/>
      <c r="D9" s="307" t="s">
        <v>479</v>
      </c>
      <c r="E9" s="307"/>
      <c r="F9" s="35" t="s">
        <v>478</v>
      </c>
      <c r="G9" s="35"/>
      <c r="H9" s="46"/>
      <c r="K9" s="52"/>
      <c r="S9" s="64"/>
      <c r="T9" s="64"/>
    </row>
    <row r="10" spans="1:20" ht="12" customHeight="1">
      <c r="A10" s="4"/>
      <c r="B10" s="35" t="s">
        <v>245</v>
      </c>
      <c r="C10" s="35" t="s">
        <v>476</v>
      </c>
      <c r="D10" s="35" t="s">
        <v>73</v>
      </c>
      <c r="E10" s="35" t="s">
        <v>255</v>
      </c>
      <c r="F10" s="35" t="s">
        <v>256</v>
      </c>
      <c r="G10" s="35"/>
      <c r="H10" s="35" t="s">
        <v>477</v>
      </c>
      <c r="K10" s="52"/>
      <c r="S10" s="64"/>
      <c r="T10" s="64"/>
    </row>
    <row r="11" spans="2:20" ht="12" customHeight="1">
      <c r="B11" s="159"/>
      <c r="C11" s="35" t="s">
        <v>542</v>
      </c>
      <c r="D11" s="35" t="s">
        <v>542</v>
      </c>
      <c r="E11" s="35" t="s">
        <v>542</v>
      </c>
      <c r="F11" s="35" t="s">
        <v>542</v>
      </c>
      <c r="G11" s="35" t="s">
        <v>542</v>
      </c>
      <c r="H11" s="35" t="s">
        <v>542</v>
      </c>
      <c r="J11" s="63"/>
      <c r="K11" s="52"/>
      <c r="S11" s="64"/>
      <c r="T11" s="64"/>
    </row>
    <row r="12" spans="2:20" ht="12" customHeight="1">
      <c r="B12" s="46"/>
      <c r="C12" s="46"/>
      <c r="D12" s="46"/>
      <c r="E12" s="44"/>
      <c r="F12" s="46"/>
      <c r="G12" s="46"/>
      <c r="H12" s="46"/>
      <c r="J12" s="63"/>
      <c r="K12" s="52"/>
      <c r="S12" s="64"/>
      <c r="T12" s="64"/>
    </row>
    <row r="13" spans="3:20" ht="12" customHeight="1">
      <c r="C13" s="53"/>
      <c r="D13" s="53"/>
      <c r="E13" s="20"/>
      <c r="F13" s="53"/>
      <c r="G13" s="53"/>
      <c r="H13" s="53"/>
      <c r="J13" s="63"/>
      <c r="K13" s="65"/>
      <c r="S13" s="64"/>
      <c r="T13" s="66"/>
    </row>
    <row r="14" spans="3:20" ht="12" customHeight="1">
      <c r="C14" s="53"/>
      <c r="D14" s="53"/>
      <c r="E14" s="20"/>
      <c r="F14" s="53"/>
      <c r="G14" s="53"/>
      <c r="H14" s="53"/>
      <c r="J14" s="63"/>
      <c r="K14" s="65"/>
      <c r="S14" s="64"/>
      <c r="T14" s="66"/>
    </row>
    <row r="15" spans="1:20" ht="12" customHeight="1">
      <c r="A15" s="9" t="s">
        <v>181</v>
      </c>
      <c r="C15" s="53"/>
      <c r="D15" s="53"/>
      <c r="E15" s="20"/>
      <c r="F15" s="53"/>
      <c r="G15" s="53"/>
      <c r="H15" s="53"/>
      <c r="J15" s="63"/>
      <c r="K15" s="65"/>
      <c r="S15" s="64"/>
      <c r="T15" s="66"/>
    </row>
    <row r="16" spans="1:20" ht="12" customHeight="1">
      <c r="A16" s="1" t="s">
        <v>177</v>
      </c>
      <c r="B16" s="9"/>
      <c r="C16" s="62" t="s">
        <v>553</v>
      </c>
      <c r="D16" s="62"/>
      <c r="E16" s="53">
        <v>0</v>
      </c>
      <c r="F16" s="53">
        <f>ROUND(-3000/1000,0)</f>
        <v>-3</v>
      </c>
      <c r="G16" s="62" t="s">
        <v>45</v>
      </c>
      <c r="H16" s="53">
        <f aca="true" t="shared" si="0" ref="H16:H24">SUM(C16:G16)</f>
        <v>-3</v>
      </c>
      <c r="J16" s="63"/>
      <c r="K16" s="52"/>
      <c r="S16" s="64"/>
      <c r="T16" s="64"/>
    </row>
    <row r="17" spans="1:20" ht="12">
      <c r="A17" s="13" t="s">
        <v>260</v>
      </c>
      <c r="B17" s="80"/>
      <c r="C17" s="87">
        <v>5604</v>
      </c>
      <c r="D17" s="87"/>
      <c r="E17" s="53">
        <v>0</v>
      </c>
      <c r="F17" s="53">
        <v>0</v>
      </c>
      <c r="G17" s="62" t="s">
        <v>45</v>
      </c>
      <c r="H17" s="53">
        <f t="shared" si="0"/>
        <v>5604</v>
      </c>
      <c r="J17" s="63"/>
      <c r="K17" s="52"/>
      <c r="M17" s="63"/>
      <c r="O17" s="52"/>
      <c r="P17" s="52"/>
      <c r="Q17" s="52"/>
      <c r="R17" s="52"/>
      <c r="S17" s="64"/>
      <c r="T17" s="64"/>
    </row>
    <row r="18" spans="1:20" ht="12">
      <c r="A18" s="13" t="s">
        <v>59</v>
      </c>
      <c r="B18" s="80"/>
      <c r="C18" s="87">
        <v>5396</v>
      </c>
      <c r="D18" s="87"/>
      <c r="E18" s="53"/>
      <c r="F18" s="53"/>
      <c r="G18" s="62"/>
      <c r="H18" s="53">
        <f t="shared" si="0"/>
        <v>5396</v>
      </c>
      <c r="J18" s="63"/>
      <c r="K18" s="52"/>
      <c r="M18" s="63"/>
      <c r="O18" s="52"/>
      <c r="P18" s="52"/>
      <c r="Q18" s="52"/>
      <c r="R18" s="52"/>
      <c r="S18" s="64"/>
      <c r="T18" s="64"/>
    </row>
    <row r="19" spans="1:20" ht="12">
      <c r="A19" s="3" t="s">
        <v>129</v>
      </c>
      <c r="B19" s="80"/>
      <c r="C19" s="10">
        <f>40000*0.1</f>
        <v>4000</v>
      </c>
      <c r="D19" s="10">
        <v>10800</v>
      </c>
      <c r="E19" s="53"/>
      <c r="F19" s="53"/>
      <c r="G19" s="62"/>
      <c r="H19" s="53">
        <f t="shared" si="0"/>
        <v>14800</v>
      </c>
      <c r="J19" s="63"/>
      <c r="K19" s="52"/>
      <c r="M19" s="63"/>
      <c r="O19" s="52"/>
      <c r="P19" s="52"/>
      <c r="Q19" s="52"/>
      <c r="R19" s="52"/>
      <c r="S19" s="64"/>
      <c r="T19" s="64"/>
    </row>
    <row r="20" spans="1:20" ht="12">
      <c r="A20" s="1" t="s">
        <v>130</v>
      </c>
      <c r="B20" s="80"/>
      <c r="C20" s="10">
        <f>75000*0.1</f>
        <v>7500</v>
      </c>
      <c r="D20" s="10">
        <f>-C20</f>
        <v>-7500</v>
      </c>
      <c r="E20" s="53"/>
      <c r="F20" s="53"/>
      <c r="G20" s="62"/>
      <c r="H20" s="53">
        <f t="shared" si="0"/>
        <v>0</v>
      </c>
      <c r="J20" s="63"/>
      <c r="K20" s="52"/>
      <c r="M20" s="63"/>
      <c r="O20" s="52"/>
      <c r="P20" s="52"/>
      <c r="Q20" s="52"/>
      <c r="R20" s="52"/>
      <c r="S20" s="64"/>
      <c r="T20" s="64"/>
    </row>
    <row r="21" spans="1:20" ht="12">
      <c r="A21" s="1" t="s">
        <v>131</v>
      </c>
      <c r="B21" s="80"/>
      <c r="C21" s="10"/>
      <c r="D21" s="10">
        <v>-2891</v>
      </c>
      <c r="E21" s="53"/>
      <c r="F21" s="53"/>
      <c r="G21" s="62"/>
      <c r="H21" s="53">
        <f t="shared" si="0"/>
        <v>-2891</v>
      </c>
      <c r="J21" s="63"/>
      <c r="K21" s="52"/>
      <c r="M21" s="63"/>
      <c r="O21" s="52"/>
      <c r="P21" s="52"/>
      <c r="Q21" s="52"/>
      <c r="R21" s="52"/>
      <c r="S21" s="64"/>
      <c r="T21" s="64"/>
    </row>
    <row r="22" spans="1:20" ht="12" customHeight="1">
      <c r="A22" s="1" t="s">
        <v>1</v>
      </c>
      <c r="C22" s="62" t="s">
        <v>45</v>
      </c>
      <c r="D22" s="62"/>
      <c r="E22" s="53">
        <v>-126.706</v>
      </c>
      <c r="F22" s="53">
        <v>0</v>
      </c>
      <c r="G22" s="62" t="s">
        <v>45</v>
      </c>
      <c r="H22" s="53">
        <f t="shared" si="0"/>
        <v>-126.706</v>
      </c>
      <c r="J22" s="63"/>
      <c r="K22" s="52"/>
      <c r="M22" s="63"/>
      <c r="O22" s="52"/>
      <c r="P22" s="52"/>
      <c r="Q22" s="52"/>
      <c r="R22" s="52"/>
      <c r="S22" s="64"/>
      <c r="T22" s="64"/>
    </row>
    <row r="23" spans="1:18" ht="24">
      <c r="A23" s="79" t="s">
        <v>261</v>
      </c>
      <c r="B23" s="79"/>
      <c r="C23" s="62" t="s">
        <v>45</v>
      </c>
      <c r="D23" s="62"/>
      <c r="E23" s="53">
        <v>1717</v>
      </c>
      <c r="F23" s="53">
        <v>0</v>
      </c>
      <c r="G23" s="62" t="s">
        <v>45</v>
      </c>
      <c r="H23" s="53">
        <f t="shared" si="0"/>
        <v>1717</v>
      </c>
      <c r="J23" s="63"/>
      <c r="K23" s="52"/>
      <c r="M23" s="63"/>
      <c r="O23" s="52"/>
      <c r="P23" s="52"/>
      <c r="Q23" s="52"/>
      <c r="R23" s="52"/>
    </row>
    <row r="24" spans="1:20" ht="12" customHeight="1">
      <c r="A24" s="1" t="s">
        <v>480</v>
      </c>
      <c r="C24" s="57"/>
      <c r="D24" s="57"/>
      <c r="E24" s="57"/>
      <c r="F24" s="10">
        <v>980</v>
      </c>
      <c r="G24" s="62" t="s">
        <v>45</v>
      </c>
      <c r="H24" s="53">
        <f t="shared" si="0"/>
        <v>980</v>
      </c>
      <c r="J24" s="63"/>
      <c r="K24" s="52"/>
      <c r="M24" s="63"/>
      <c r="O24" s="52"/>
      <c r="P24" s="52"/>
      <c r="Q24" s="52"/>
      <c r="R24" s="52"/>
      <c r="T24" s="64"/>
    </row>
    <row r="25" spans="3:20" ht="7.5" customHeight="1">
      <c r="C25" s="57"/>
      <c r="D25" s="57"/>
      <c r="E25" s="57"/>
      <c r="F25" s="10"/>
      <c r="G25" s="62"/>
      <c r="H25" s="53"/>
      <c r="J25" s="63"/>
      <c r="K25" s="52"/>
      <c r="M25" s="63"/>
      <c r="O25" s="52"/>
      <c r="P25" s="52"/>
      <c r="Q25" s="52"/>
      <c r="R25" s="52"/>
      <c r="T25" s="64"/>
    </row>
    <row r="26" spans="1:20" ht="12" customHeight="1">
      <c r="A26" s="1" t="s">
        <v>178</v>
      </c>
      <c r="C26" s="11"/>
      <c r="D26" s="11"/>
      <c r="E26" s="11"/>
      <c r="F26" s="11"/>
      <c r="G26" s="62"/>
      <c r="H26" s="53">
        <f>SUM(C26:G26)</f>
        <v>0</v>
      </c>
      <c r="J26" s="63"/>
      <c r="K26" s="52"/>
      <c r="M26" s="63"/>
      <c r="O26" s="52"/>
      <c r="P26" s="52"/>
      <c r="Q26" s="52"/>
      <c r="R26" s="52"/>
      <c r="T26" s="64"/>
    </row>
    <row r="27" spans="1:20" ht="12" customHeight="1">
      <c r="A27" s="1" t="s">
        <v>183</v>
      </c>
      <c r="B27" s="6" t="s">
        <v>257</v>
      </c>
      <c r="C27" s="11"/>
      <c r="D27" s="11"/>
      <c r="E27" s="11">
        <f>-F27</f>
        <v>659</v>
      </c>
      <c r="F27" s="11">
        <v>-659</v>
      </c>
      <c r="G27" s="62" t="s">
        <v>45</v>
      </c>
      <c r="H27" s="53">
        <f>SUM(C27:G27)</f>
        <v>0</v>
      </c>
      <c r="J27" s="63"/>
      <c r="K27" s="52"/>
      <c r="M27" s="63"/>
      <c r="O27" s="52"/>
      <c r="P27" s="52"/>
      <c r="Q27" s="52"/>
      <c r="R27" s="52"/>
      <c r="T27" s="64"/>
    </row>
    <row r="28" spans="1:20" ht="12" customHeight="1">
      <c r="A28" s="1" t="s">
        <v>259</v>
      </c>
      <c r="B28" s="6" t="s">
        <v>258</v>
      </c>
      <c r="C28" s="11"/>
      <c r="D28" s="11"/>
      <c r="E28" s="11">
        <f>+E38</f>
        <v>-1717</v>
      </c>
      <c r="F28" s="11">
        <f>-E28</f>
        <v>1717</v>
      </c>
      <c r="G28" s="163" t="s">
        <v>45</v>
      </c>
      <c r="H28" s="53">
        <f>SUM(C28:G28)</f>
        <v>0</v>
      </c>
      <c r="J28" s="63"/>
      <c r="K28" s="52"/>
      <c r="M28" s="63"/>
      <c r="O28" s="52"/>
      <c r="P28" s="52"/>
      <c r="Q28" s="52"/>
      <c r="R28" s="52"/>
      <c r="T28" s="64"/>
    </row>
    <row r="29" spans="1:13" s="9" customFormat="1" ht="12" customHeight="1" thickBot="1">
      <c r="A29" s="23" t="s">
        <v>402</v>
      </c>
      <c r="B29" s="23"/>
      <c r="C29" s="56">
        <f>SUM(C16:C24)</f>
        <v>22500</v>
      </c>
      <c r="D29" s="56">
        <f>SUM(D16:D24)</f>
        <v>409</v>
      </c>
      <c r="E29" s="56">
        <f>SUM(E16:E28)</f>
        <v>532.2939999999999</v>
      </c>
      <c r="F29" s="56">
        <f>SUM(F16:F28)</f>
        <v>2035</v>
      </c>
      <c r="G29" s="162" t="s">
        <v>45</v>
      </c>
      <c r="H29" s="56">
        <f>SUM(H16:H28)</f>
        <v>25476.294</v>
      </c>
      <c r="J29" s="99"/>
      <c r="K29" s="100"/>
      <c r="M29" s="99"/>
    </row>
    <row r="30" spans="3:13" ht="12" customHeight="1" thickTop="1">
      <c r="C30" s="88"/>
      <c r="D30" s="88"/>
      <c r="E30" s="3"/>
      <c r="F30" s="8"/>
      <c r="G30" s="8"/>
      <c r="J30" s="63"/>
      <c r="M30" s="63"/>
    </row>
    <row r="31" spans="1:13" s="169" customFormat="1" ht="12" customHeight="1">
      <c r="A31" s="172" t="s">
        <v>340</v>
      </c>
      <c r="C31" s="174"/>
      <c r="D31" s="174"/>
      <c r="E31" s="172"/>
      <c r="F31" s="175"/>
      <c r="G31" s="175"/>
      <c r="H31" s="172"/>
      <c r="J31" s="176"/>
      <c r="M31" s="176"/>
    </row>
    <row r="32" spans="1:13" ht="12" customHeight="1">
      <c r="A32" s="3"/>
      <c r="C32" s="88"/>
      <c r="D32" s="88"/>
      <c r="E32" s="3"/>
      <c r="F32" s="8"/>
      <c r="G32" s="8"/>
      <c r="J32" s="63"/>
      <c r="M32" s="63"/>
    </row>
    <row r="33" spans="3:5" ht="12">
      <c r="C33" s="5"/>
      <c r="D33" s="5"/>
      <c r="E33" s="12"/>
    </row>
    <row r="34" spans="1:8" ht="12">
      <c r="A34" s="9" t="s">
        <v>179</v>
      </c>
      <c r="B34" s="9"/>
      <c r="E34" s="1"/>
      <c r="H34" s="1"/>
    </row>
    <row r="35" spans="1:8" ht="12">
      <c r="A35" s="1" t="s">
        <v>177</v>
      </c>
      <c r="C35" s="11">
        <v>22500</v>
      </c>
      <c r="D35" s="11">
        <v>409</v>
      </c>
      <c r="E35" s="11">
        <v>1590</v>
      </c>
      <c r="F35" s="11">
        <v>977</v>
      </c>
      <c r="G35" s="62" t="s">
        <v>45</v>
      </c>
      <c r="H35" s="53">
        <f>SUM(C35:G35)</f>
        <v>25476</v>
      </c>
    </row>
    <row r="36" spans="1:8" ht="12">
      <c r="A36" s="1" t="s">
        <v>178</v>
      </c>
      <c r="C36" s="11"/>
      <c r="D36" s="11"/>
      <c r="E36" s="11"/>
      <c r="F36" s="11"/>
      <c r="G36" s="62"/>
      <c r="H36" s="53">
        <f>SUM(C36:G36)</f>
        <v>0</v>
      </c>
    </row>
    <row r="37" spans="1:8" ht="12">
      <c r="A37" s="1" t="s">
        <v>183</v>
      </c>
      <c r="B37" s="6" t="s">
        <v>257</v>
      </c>
      <c r="C37" s="11"/>
      <c r="D37" s="11"/>
      <c r="E37" s="11">
        <f>-F37</f>
        <v>659</v>
      </c>
      <c r="F37" s="11">
        <v>-659</v>
      </c>
      <c r="G37" s="62" t="s">
        <v>45</v>
      </c>
      <c r="H37" s="53">
        <f>SUM(C37:G37)</f>
        <v>0</v>
      </c>
    </row>
    <row r="38" spans="1:8" ht="12">
      <c r="A38" s="1" t="s">
        <v>259</v>
      </c>
      <c r="B38" s="6" t="s">
        <v>258</v>
      </c>
      <c r="C38" s="11"/>
      <c r="D38" s="11"/>
      <c r="E38" s="11">
        <f>-E23</f>
        <v>-1717</v>
      </c>
      <c r="F38" s="11">
        <f>-E38</f>
        <v>1717</v>
      </c>
      <c r="G38" s="163" t="s">
        <v>45</v>
      </c>
      <c r="H38" s="53">
        <f>SUM(C38:G38)</f>
        <v>0</v>
      </c>
    </row>
    <row r="39" spans="1:8" ht="12">
      <c r="A39" s="9" t="s">
        <v>180</v>
      </c>
      <c r="B39" s="23"/>
      <c r="C39" s="141">
        <f>SUM(C35:C37)</f>
        <v>22500</v>
      </c>
      <c r="D39" s="141">
        <f>SUM(D35:D37)</f>
        <v>409</v>
      </c>
      <c r="E39" s="141">
        <f>SUM(E35:E38)</f>
        <v>532</v>
      </c>
      <c r="F39" s="141">
        <f>SUM(F35:F38)</f>
        <v>2035</v>
      </c>
      <c r="G39" s="62" t="s">
        <v>45</v>
      </c>
      <c r="H39" s="141">
        <f>SUM(H35:H37)</f>
        <v>25476</v>
      </c>
    </row>
    <row r="40" spans="1:8" ht="12">
      <c r="A40" s="9"/>
      <c r="B40" s="23"/>
      <c r="C40" s="160"/>
      <c r="D40" s="160"/>
      <c r="E40" s="160"/>
      <c r="F40" s="160"/>
      <c r="G40" s="62"/>
      <c r="H40" s="160"/>
    </row>
    <row r="41" spans="1:20" ht="12">
      <c r="A41" s="1" t="s">
        <v>1</v>
      </c>
      <c r="B41" s="3"/>
      <c r="C41" s="62" t="s">
        <v>45</v>
      </c>
      <c r="D41" s="62"/>
      <c r="E41" s="53">
        <v>-995</v>
      </c>
      <c r="F41" s="53"/>
      <c r="G41" s="62" t="s">
        <v>45</v>
      </c>
      <c r="H41" s="53">
        <f>SUM(C41:G41)</f>
        <v>-995</v>
      </c>
      <c r="J41" s="63"/>
      <c r="K41" s="52"/>
      <c r="M41" s="63"/>
      <c r="O41" s="52"/>
      <c r="P41" s="52"/>
      <c r="Q41" s="52"/>
      <c r="R41" s="52"/>
      <c r="S41" s="64"/>
      <c r="T41" s="64"/>
    </row>
    <row r="42" spans="1:20" ht="12">
      <c r="A42" s="1" t="s">
        <v>176</v>
      </c>
      <c r="B42" s="6" t="s">
        <v>257</v>
      </c>
      <c r="C42" s="62"/>
      <c r="D42" s="62"/>
      <c r="E42" s="53">
        <f>395.859+395.859+131.953</f>
        <v>923.6709999999999</v>
      </c>
      <c r="F42" s="53"/>
      <c r="G42" s="62" t="s">
        <v>45</v>
      </c>
      <c r="H42" s="53">
        <f>SUM(C42:G42)</f>
        <v>923.6709999999999</v>
      </c>
      <c r="J42" s="63"/>
      <c r="K42" s="52"/>
      <c r="M42" s="63"/>
      <c r="O42" s="52"/>
      <c r="P42" s="52"/>
      <c r="Q42" s="52"/>
      <c r="R42" s="52"/>
      <c r="S42" s="64"/>
      <c r="T42" s="64"/>
    </row>
    <row r="43" spans="1:20" ht="12">
      <c r="A43" s="1" t="s">
        <v>480</v>
      </c>
      <c r="B43" s="3"/>
      <c r="C43" s="57"/>
      <c r="D43" s="57"/>
      <c r="E43" s="57"/>
      <c r="F43" s="10">
        <f>+'Income St'!F43</f>
        <v>-664</v>
      </c>
      <c r="G43" s="62" t="s">
        <v>45</v>
      </c>
      <c r="H43" s="53">
        <f>SUM(C43:G43)</f>
        <v>-664</v>
      </c>
      <c r="J43" s="63"/>
      <c r="K43" s="52"/>
      <c r="M43" s="63"/>
      <c r="O43" s="52"/>
      <c r="P43" s="52"/>
      <c r="Q43" s="52"/>
      <c r="R43" s="52"/>
      <c r="T43" s="64"/>
    </row>
    <row r="44" spans="1:13" s="9" customFormat="1" ht="12.75" thickBot="1">
      <c r="A44" s="23" t="s">
        <v>401</v>
      </c>
      <c r="B44" s="23"/>
      <c r="C44" s="56">
        <f>SUM(C39:C43)</f>
        <v>22500</v>
      </c>
      <c r="D44" s="56">
        <f>SUM(D39:D43)</f>
        <v>409</v>
      </c>
      <c r="E44" s="56">
        <f>SUM(E39:E43)</f>
        <v>460.67099999999994</v>
      </c>
      <c r="F44" s="56">
        <f>SUM(F39:F43)</f>
        <v>1371</v>
      </c>
      <c r="G44" s="162" t="s">
        <v>45</v>
      </c>
      <c r="H44" s="56">
        <f>SUM(H39:H43)</f>
        <v>24740.671</v>
      </c>
      <c r="J44" s="99"/>
      <c r="K44" s="100"/>
      <c r="M44" s="99"/>
    </row>
    <row r="45" spans="3:5" ht="12.75" thickTop="1">
      <c r="C45" s="5"/>
      <c r="D45" s="5"/>
      <c r="E45" s="12"/>
    </row>
    <row r="46" spans="3:5" ht="12">
      <c r="C46" s="5"/>
      <c r="D46" s="5"/>
      <c r="E46" s="12"/>
    </row>
    <row r="47" spans="3:5" ht="12">
      <c r="C47" s="5"/>
      <c r="D47" s="5"/>
      <c r="E47" s="146"/>
    </row>
    <row r="48" spans="3:5" ht="12">
      <c r="C48" s="5"/>
      <c r="D48" s="5"/>
      <c r="E48" s="146"/>
    </row>
    <row r="49" spans="3:5" ht="12">
      <c r="C49" s="5"/>
      <c r="D49" s="5"/>
      <c r="E49" s="12"/>
    </row>
    <row r="50" spans="3:5" ht="12">
      <c r="C50" s="5"/>
      <c r="D50" s="5"/>
      <c r="E50" s="12"/>
    </row>
    <row r="51" spans="3:5" ht="12">
      <c r="C51" s="5"/>
      <c r="D51" s="5"/>
      <c r="E51" s="12"/>
    </row>
    <row r="52" spans="3:5" ht="12">
      <c r="C52" s="5"/>
      <c r="D52" s="5"/>
      <c r="E52" s="12"/>
    </row>
    <row r="53" spans="3:5" ht="12">
      <c r="C53" s="5"/>
      <c r="D53" s="5"/>
      <c r="E53" s="12"/>
    </row>
    <row r="54" spans="3:5" ht="12">
      <c r="C54" s="5"/>
      <c r="D54" s="5"/>
      <c r="E54" s="12"/>
    </row>
    <row r="55" spans="3:5" ht="12">
      <c r="C55" s="5"/>
      <c r="D55" s="5"/>
      <c r="E55" s="12"/>
    </row>
    <row r="56" spans="3:5" ht="12">
      <c r="C56" s="5"/>
      <c r="D56" s="5"/>
      <c r="E56" s="12"/>
    </row>
    <row r="57" spans="3:5" ht="12">
      <c r="C57" s="5"/>
      <c r="D57" s="5"/>
      <c r="E57" s="12"/>
    </row>
    <row r="58" spans="3:5" ht="12">
      <c r="C58" s="5"/>
      <c r="D58" s="5"/>
      <c r="E58" s="12"/>
    </row>
    <row r="59" spans="3:5" ht="12">
      <c r="C59" s="5"/>
      <c r="D59" s="5"/>
      <c r="E59" s="12"/>
    </row>
    <row r="60" spans="3:5" ht="12">
      <c r="C60" s="5"/>
      <c r="D60" s="5"/>
      <c r="E60" s="12"/>
    </row>
    <row r="61" spans="3:5" ht="12">
      <c r="C61" s="5"/>
      <c r="D61" s="5"/>
      <c r="E61" s="12"/>
    </row>
    <row r="62" spans="3:5" ht="12">
      <c r="C62" s="5"/>
      <c r="D62" s="5"/>
      <c r="E62" s="12"/>
    </row>
    <row r="63" spans="3:5" ht="12">
      <c r="C63" s="5"/>
      <c r="D63" s="5"/>
      <c r="E63" s="12"/>
    </row>
    <row r="64" spans="3:5" ht="12">
      <c r="C64" s="5"/>
      <c r="D64" s="5"/>
      <c r="E64" s="12"/>
    </row>
    <row r="65" spans="3:5" ht="12">
      <c r="C65" s="5"/>
      <c r="D65" s="5"/>
      <c r="E65" s="12"/>
    </row>
    <row r="66" spans="3:5" ht="12">
      <c r="C66" s="5"/>
      <c r="D66" s="5"/>
      <c r="E66" s="12"/>
    </row>
    <row r="67" spans="3:5" ht="12">
      <c r="C67" s="5"/>
      <c r="D67" s="5"/>
      <c r="E67" s="12"/>
    </row>
    <row r="68" spans="3:5" ht="12">
      <c r="C68" s="5"/>
      <c r="D68" s="5"/>
      <c r="E68" s="12"/>
    </row>
    <row r="69" spans="3:5" ht="12">
      <c r="C69" s="5"/>
      <c r="D69" s="5"/>
      <c r="E69" s="12"/>
    </row>
    <row r="70" spans="3:5" ht="12">
      <c r="C70" s="5"/>
      <c r="D70" s="5"/>
      <c r="E70" s="12"/>
    </row>
    <row r="71" spans="3:5" ht="12">
      <c r="C71" s="5"/>
      <c r="D71" s="5"/>
      <c r="E71" s="12"/>
    </row>
    <row r="72" spans="3:5" ht="12">
      <c r="C72" s="5"/>
      <c r="D72" s="5"/>
      <c r="E72" s="12"/>
    </row>
    <row r="73" spans="3:5" ht="12">
      <c r="C73" s="5"/>
      <c r="D73" s="5"/>
      <c r="E73" s="12"/>
    </row>
    <row r="74" spans="3:5" ht="12">
      <c r="C74" s="5"/>
      <c r="D74" s="5"/>
      <c r="E74" s="12"/>
    </row>
    <row r="75" spans="3:5" ht="12">
      <c r="C75" s="5"/>
      <c r="D75" s="5"/>
      <c r="E75" s="12"/>
    </row>
    <row r="76" spans="3:5" ht="12">
      <c r="C76" s="5"/>
      <c r="D76" s="5"/>
      <c r="E76" s="12"/>
    </row>
    <row r="77" spans="3:5" ht="12">
      <c r="C77" s="5"/>
      <c r="D77" s="5"/>
      <c r="E77" s="12"/>
    </row>
    <row r="78" spans="3:5" ht="12">
      <c r="C78" s="5"/>
      <c r="D78" s="5"/>
      <c r="E78" s="12"/>
    </row>
    <row r="79" spans="3:5" ht="12">
      <c r="C79" s="5"/>
      <c r="D79" s="5"/>
      <c r="E79" s="12"/>
    </row>
    <row r="80" spans="3:5" ht="12">
      <c r="C80" s="5"/>
      <c r="D80" s="5"/>
      <c r="E80" s="12"/>
    </row>
    <row r="81" spans="3:5" ht="12">
      <c r="C81" s="5"/>
      <c r="D81" s="5"/>
      <c r="E81" s="12"/>
    </row>
    <row r="82" spans="3:5" ht="12">
      <c r="C82" s="5"/>
      <c r="D82" s="5"/>
      <c r="E82" s="12"/>
    </row>
    <row r="83" spans="3:5" ht="12">
      <c r="C83" s="5"/>
      <c r="D83" s="5"/>
      <c r="E83" s="12"/>
    </row>
    <row r="84" spans="3:5" ht="12">
      <c r="C84" s="5"/>
      <c r="D84" s="5"/>
      <c r="E84" s="12"/>
    </row>
    <row r="85" spans="3:5" ht="12">
      <c r="C85" s="5"/>
      <c r="D85" s="5"/>
      <c r="E85" s="12"/>
    </row>
    <row r="86" spans="3:5" ht="12">
      <c r="C86" s="5"/>
      <c r="D86" s="5"/>
      <c r="E86" s="12"/>
    </row>
    <row r="87" spans="3:5" ht="12">
      <c r="C87" s="5"/>
      <c r="D87" s="5"/>
      <c r="E87" s="12"/>
    </row>
    <row r="88" spans="3:5" ht="12">
      <c r="C88" s="5"/>
      <c r="D88" s="5"/>
      <c r="E88" s="12"/>
    </row>
    <row r="89" spans="3:5" ht="12">
      <c r="C89" s="5"/>
      <c r="D89" s="5"/>
      <c r="E89" s="12"/>
    </row>
    <row r="90" spans="3:5" ht="12">
      <c r="C90" s="5"/>
      <c r="D90" s="5"/>
      <c r="E90" s="12"/>
    </row>
    <row r="91" spans="3:5" ht="12">
      <c r="C91" s="5"/>
      <c r="D91" s="5"/>
      <c r="E91" s="12"/>
    </row>
    <row r="92" spans="3:5" ht="12">
      <c r="C92" s="5"/>
      <c r="D92" s="5"/>
      <c r="E92" s="12"/>
    </row>
    <row r="93" spans="3:5" ht="12">
      <c r="C93" s="5"/>
      <c r="D93" s="5"/>
      <c r="E93" s="12"/>
    </row>
    <row r="94" spans="3:5" ht="12">
      <c r="C94" s="5"/>
      <c r="D94" s="5"/>
      <c r="E94" s="12"/>
    </row>
    <row r="95" spans="3:5" ht="12">
      <c r="C95" s="5"/>
      <c r="D95" s="5"/>
      <c r="E95" s="12"/>
    </row>
    <row r="96" spans="3:5" ht="12">
      <c r="C96" s="5"/>
      <c r="D96" s="5"/>
      <c r="E96" s="12"/>
    </row>
    <row r="97" spans="3:5" ht="12">
      <c r="C97" s="5"/>
      <c r="D97" s="5"/>
      <c r="E97" s="12"/>
    </row>
    <row r="98" spans="3:5" ht="12">
      <c r="C98" s="5"/>
      <c r="D98" s="5"/>
      <c r="E98" s="12"/>
    </row>
    <row r="99" spans="3:5" ht="12">
      <c r="C99" s="5"/>
      <c r="D99" s="5"/>
      <c r="E99" s="12"/>
    </row>
    <row r="100" spans="3:5" ht="12">
      <c r="C100" s="5"/>
      <c r="D100" s="5"/>
      <c r="E100" s="12"/>
    </row>
    <row r="101" spans="3:5" ht="12">
      <c r="C101" s="5"/>
      <c r="D101" s="5"/>
      <c r="E101" s="12"/>
    </row>
    <row r="102" spans="3:5" ht="12">
      <c r="C102" s="5"/>
      <c r="D102" s="5"/>
      <c r="E102" s="12"/>
    </row>
    <row r="103" spans="3:5" ht="12">
      <c r="C103" s="5"/>
      <c r="D103" s="5"/>
      <c r="E103" s="12"/>
    </row>
    <row r="104" spans="3:5" ht="12">
      <c r="C104" s="5"/>
      <c r="D104" s="5"/>
      <c r="E104" s="12"/>
    </row>
    <row r="105" spans="3:5" ht="12">
      <c r="C105" s="5"/>
      <c r="D105" s="5"/>
      <c r="E105" s="12"/>
    </row>
    <row r="106" spans="3:5" ht="12">
      <c r="C106" s="5"/>
      <c r="D106" s="5"/>
      <c r="E106" s="12"/>
    </row>
    <row r="107" spans="3:5" ht="12">
      <c r="C107" s="5"/>
      <c r="D107" s="5"/>
      <c r="E107" s="12"/>
    </row>
    <row r="108" spans="3:5" ht="12">
      <c r="C108" s="5"/>
      <c r="D108" s="5"/>
      <c r="E108" s="12"/>
    </row>
    <row r="109" spans="3:5" ht="12">
      <c r="C109" s="5"/>
      <c r="D109" s="5"/>
      <c r="E109" s="12"/>
    </row>
    <row r="110" spans="3:5" ht="12">
      <c r="C110" s="5"/>
      <c r="D110" s="5"/>
      <c r="E110" s="12"/>
    </row>
    <row r="111" spans="3:5" ht="12">
      <c r="C111" s="5"/>
      <c r="D111" s="5"/>
      <c r="E111" s="12"/>
    </row>
    <row r="112" spans="3:5" ht="12">
      <c r="C112" s="5"/>
      <c r="D112" s="5"/>
      <c r="E112" s="12"/>
    </row>
    <row r="113" spans="3:5" ht="12">
      <c r="C113" s="5"/>
      <c r="D113" s="5"/>
      <c r="E113" s="12"/>
    </row>
    <row r="114" spans="3:5" ht="12">
      <c r="C114" s="5"/>
      <c r="D114" s="5"/>
      <c r="E114" s="12"/>
    </row>
    <row r="115" spans="3:5" ht="12">
      <c r="C115" s="5"/>
      <c r="D115" s="5"/>
      <c r="E115" s="12"/>
    </row>
    <row r="116" spans="3:5" ht="12">
      <c r="C116" s="5"/>
      <c r="D116" s="5"/>
      <c r="E116" s="12"/>
    </row>
    <row r="117" spans="3:5" ht="12">
      <c r="C117" s="5"/>
      <c r="D117" s="5"/>
      <c r="E117" s="12"/>
    </row>
    <row r="118" spans="3:5" ht="12">
      <c r="C118" s="5"/>
      <c r="D118" s="5"/>
      <c r="E118" s="12"/>
    </row>
    <row r="119" spans="3:5" ht="12">
      <c r="C119" s="5"/>
      <c r="D119" s="5"/>
      <c r="E119" s="12"/>
    </row>
    <row r="120" spans="3:5" ht="12">
      <c r="C120" s="5"/>
      <c r="D120" s="5"/>
      <c r="E120" s="12"/>
    </row>
    <row r="121" spans="3:5" ht="12">
      <c r="C121" s="5"/>
      <c r="D121" s="5"/>
      <c r="E121" s="12"/>
    </row>
    <row r="122" spans="3:5" ht="12">
      <c r="C122" s="5"/>
      <c r="D122" s="5"/>
      <c r="E122" s="12"/>
    </row>
    <row r="123" spans="3:5" ht="12">
      <c r="C123" s="5"/>
      <c r="D123" s="5"/>
      <c r="E123" s="12"/>
    </row>
    <row r="124" spans="3:5" ht="12">
      <c r="C124" s="5"/>
      <c r="D124" s="5"/>
      <c r="E124" s="12"/>
    </row>
    <row r="125" spans="3:5" ht="12">
      <c r="C125" s="5"/>
      <c r="D125" s="5"/>
      <c r="E125" s="12"/>
    </row>
    <row r="126" spans="3:5" ht="12">
      <c r="C126" s="5"/>
      <c r="D126" s="5"/>
      <c r="E126" s="12"/>
    </row>
    <row r="127" spans="3:5" ht="12">
      <c r="C127" s="5"/>
      <c r="D127" s="5"/>
      <c r="E127" s="12"/>
    </row>
    <row r="128" spans="3:5" ht="12">
      <c r="C128" s="5"/>
      <c r="D128" s="5"/>
      <c r="E128" s="12"/>
    </row>
    <row r="129" spans="3:5" ht="12">
      <c r="C129" s="5"/>
      <c r="D129" s="5"/>
      <c r="E129" s="12"/>
    </row>
    <row r="130" spans="3:5" ht="12">
      <c r="C130" s="5"/>
      <c r="D130" s="5"/>
      <c r="E130" s="12"/>
    </row>
    <row r="131" spans="3:5" ht="12">
      <c r="C131" s="5"/>
      <c r="D131" s="5"/>
      <c r="E131" s="12"/>
    </row>
    <row r="132" spans="3:5" ht="12">
      <c r="C132" s="5"/>
      <c r="D132" s="5"/>
      <c r="E132" s="12"/>
    </row>
    <row r="133" spans="3:5" ht="12">
      <c r="C133" s="5"/>
      <c r="D133" s="5"/>
      <c r="E133" s="12"/>
    </row>
    <row r="134" spans="3:5" ht="12">
      <c r="C134" s="5"/>
      <c r="D134" s="5"/>
      <c r="E134" s="12"/>
    </row>
    <row r="135" spans="3:5" ht="12">
      <c r="C135" s="5"/>
      <c r="D135" s="5"/>
      <c r="E135" s="12"/>
    </row>
    <row r="136" spans="3:5" ht="12">
      <c r="C136" s="5"/>
      <c r="D136" s="5"/>
      <c r="E136" s="12"/>
    </row>
    <row r="137" spans="3:5" ht="12">
      <c r="C137" s="5"/>
      <c r="D137" s="5"/>
      <c r="E137" s="12"/>
    </row>
    <row r="138" spans="3:5" ht="12">
      <c r="C138" s="5"/>
      <c r="D138" s="5"/>
      <c r="E138" s="12"/>
    </row>
    <row r="139" spans="3:5" ht="12">
      <c r="C139" s="5"/>
      <c r="D139" s="5"/>
      <c r="E139" s="12"/>
    </row>
    <row r="140" spans="3:5" ht="12">
      <c r="C140" s="5"/>
      <c r="D140" s="5"/>
      <c r="E140" s="12"/>
    </row>
    <row r="141" spans="3:5" ht="12">
      <c r="C141" s="5"/>
      <c r="D141" s="5"/>
      <c r="E141" s="12"/>
    </row>
    <row r="142" spans="3:5" ht="12">
      <c r="C142" s="5"/>
      <c r="D142" s="5"/>
      <c r="E142" s="12"/>
    </row>
    <row r="143" spans="3:5" ht="12">
      <c r="C143" s="5"/>
      <c r="D143" s="5"/>
      <c r="E143" s="12"/>
    </row>
    <row r="144" spans="3:5" ht="12">
      <c r="C144" s="5"/>
      <c r="D144" s="5"/>
      <c r="E144" s="12"/>
    </row>
    <row r="145" spans="3:5" ht="12">
      <c r="C145" s="5"/>
      <c r="D145" s="5"/>
      <c r="E145" s="12"/>
    </row>
    <row r="146" spans="3:5" ht="12">
      <c r="C146" s="5"/>
      <c r="D146" s="5"/>
      <c r="E146" s="12"/>
    </row>
    <row r="147" spans="3:5" ht="12">
      <c r="C147" s="5"/>
      <c r="D147" s="5"/>
      <c r="E147" s="12"/>
    </row>
    <row r="148" spans="3:5" ht="12">
      <c r="C148" s="5"/>
      <c r="D148" s="5"/>
      <c r="E148" s="12"/>
    </row>
    <row r="149" spans="3:5" ht="12">
      <c r="C149" s="5"/>
      <c r="D149" s="5"/>
      <c r="E149" s="12"/>
    </row>
    <row r="150" spans="3:5" ht="12">
      <c r="C150" s="5"/>
      <c r="D150" s="5"/>
      <c r="E150" s="12"/>
    </row>
    <row r="151" spans="3:5" ht="12">
      <c r="C151" s="5"/>
      <c r="D151" s="5"/>
      <c r="E151" s="12"/>
    </row>
    <row r="152" spans="3:5" ht="12">
      <c r="C152" s="5"/>
      <c r="D152" s="5"/>
      <c r="E152" s="12"/>
    </row>
    <row r="153" spans="3:5" ht="12">
      <c r="C153" s="5"/>
      <c r="D153" s="5"/>
      <c r="E153" s="12"/>
    </row>
    <row r="154" spans="3:5" ht="12">
      <c r="C154" s="5"/>
      <c r="D154" s="5"/>
      <c r="E154" s="12"/>
    </row>
    <row r="155" spans="3:5" ht="12">
      <c r="C155" s="5"/>
      <c r="D155" s="5"/>
      <c r="E155" s="12"/>
    </row>
    <row r="156" spans="3:5" ht="12">
      <c r="C156" s="5"/>
      <c r="D156" s="5"/>
      <c r="E156" s="12"/>
    </row>
    <row r="157" spans="3:5" ht="12">
      <c r="C157" s="5"/>
      <c r="D157" s="5"/>
      <c r="E157" s="12"/>
    </row>
    <row r="158" spans="3:5" ht="12">
      <c r="C158" s="5"/>
      <c r="D158" s="5"/>
      <c r="E158" s="12"/>
    </row>
    <row r="159" spans="3:5" ht="12">
      <c r="C159" s="5"/>
      <c r="D159" s="5"/>
      <c r="E159" s="12"/>
    </row>
    <row r="160" spans="3:5" ht="12">
      <c r="C160" s="5"/>
      <c r="D160" s="5"/>
      <c r="E160" s="12"/>
    </row>
    <row r="161" spans="3:5" ht="12">
      <c r="C161" s="5"/>
      <c r="D161" s="5"/>
      <c r="E161" s="12"/>
    </row>
    <row r="162" spans="3:5" ht="12">
      <c r="C162" s="5"/>
      <c r="D162" s="5"/>
      <c r="E162" s="12"/>
    </row>
    <row r="163" spans="3:5" ht="12">
      <c r="C163" s="5"/>
      <c r="D163" s="5"/>
      <c r="E163" s="12"/>
    </row>
    <row r="164" spans="3:5" ht="12">
      <c r="C164" s="5"/>
      <c r="D164" s="5"/>
      <c r="E164" s="12"/>
    </row>
    <row r="165" spans="3:5" ht="12">
      <c r="C165" s="5"/>
      <c r="D165" s="5"/>
      <c r="E165" s="12"/>
    </row>
    <row r="166" spans="3:5" ht="12">
      <c r="C166" s="5"/>
      <c r="D166" s="5"/>
      <c r="E166" s="12"/>
    </row>
    <row r="167" spans="3:5" ht="12">
      <c r="C167" s="5"/>
      <c r="D167" s="5"/>
      <c r="E167" s="12"/>
    </row>
    <row r="168" spans="3:5" ht="12">
      <c r="C168" s="5"/>
      <c r="D168" s="5"/>
      <c r="E168" s="12"/>
    </row>
    <row r="169" spans="3:5" ht="12">
      <c r="C169" s="5"/>
      <c r="D169" s="5"/>
      <c r="E169" s="12"/>
    </row>
    <row r="170" spans="3:5" ht="12">
      <c r="C170" s="5"/>
      <c r="D170" s="5"/>
      <c r="E170" s="12"/>
    </row>
    <row r="171" spans="3:5" ht="12">
      <c r="C171" s="5"/>
      <c r="D171" s="5"/>
      <c r="E171" s="12"/>
    </row>
    <row r="172" spans="3:5" ht="12">
      <c r="C172" s="5"/>
      <c r="D172" s="5"/>
      <c r="E172" s="12"/>
    </row>
    <row r="173" spans="3:5" ht="12">
      <c r="C173" s="5"/>
      <c r="D173" s="5"/>
      <c r="E173" s="12"/>
    </row>
    <row r="174" spans="3:5" ht="12">
      <c r="C174" s="5"/>
      <c r="D174" s="5"/>
      <c r="E174" s="12"/>
    </row>
    <row r="175" spans="3:5" ht="12">
      <c r="C175" s="5"/>
      <c r="D175" s="5"/>
      <c r="E175" s="12"/>
    </row>
    <row r="176" spans="3:5" ht="12">
      <c r="C176" s="5"/>
      <c r="D176" s="5"/>
      <c r="E176" s="12"/>
    </row>
    <row r="177" spans="3:5" ht="12">
      <c r="C177" s="5"/>
      <c r="D177" s="5"/>
      <c r="E177" s="12"/>
    </row>
    <row r="178" spans="3:5" ht="12">
      <c r="C178" s="5"/>
      <c r="D178" s="5"/>
      <c r="E178" s="12"/>
    </row>
    <row r="179" spans="3:5" ht="12">
      <c r="C179" s="5"/>
      <c r="D179" s="5"/>
      <c r="E179" s="12"/>
    </row>
    <row r="180" spans="3:5" ht="12">
      <c r="C180" s="5"/>
      <c r="D180" s="5"/>
      <c r="E180" s="12"/>
    </row>
    <row r="181" spans="3:5" ht="12">
      <c r="C181" s="5"/>
      <c r="D181" s="5"/>
      <c r="E181" s="12"/>
    </row>
    <row r="182" spans="3:5" ht="12">
      <c r="C182" s="5"/>
      <c r="D182" s="5"/>
      <c r="E182" s="12"/>
    </row>
    <row r="183" spans="3:5" ht="12">
      <c r="C183" s="5"/>
      <c r="D183" s="5"/>
      <c r="E183" s="12"/>
    </row>
    <row r="184" spans="3:5" ht="12">
      <c r="C184" s="5"/>
      <c r="D184" s="5"/>
      <c r="E184" s="12"/>
    </row>
    <row r="185" spans="3:5" ht="12">
      <c r="C185" s="5"/>
      <c r="D185" s="5"/>
      <c r="E185" s="12"/>
    </row>
    <row r="186" spans="3:5" ht="12">
      <c r="C186" s="5"/>
      <c r="D186" s="5"/>
      <c r="E186" s="12"/>
    </row>
    <row r="187" spans="3:5" ht="12">
      <c r="C187" s="5"/>
      <c r="D187" s="5"/>
      <c r="E187" s="12"/>
    </row>
    <row r="188" spans="3:5" ht="12">
      <c r="C188" s="5"/>
      <c r="D188" s="5"/>
      <c r="E188" s="12"/>
    </row>
    <row r="189" spans="3:5" ht="12">
      <c r="C189" s="5"/>
      <c r="D189" s="5"/>
      <c r="E189" s="12"/>
    </row>
    <row r="190" spans="3:5" ht="12">
      <c r="C190" s="5"/>
      <c r="D190" s="5"/>
      <c r="E190" s="12"/>
    </row>
    <row r="191" spans="3:5" ht="12">
      <c r="C191" s="5"/>
      <c r="D191" s="5"/>
      <c r="E191" s="12"/>
    </row>
    <row r="192" spans="3:5" ht="12">
      <c r="C192" s="5"/>
      <c r="D192" s="5"/>
      <c r="E192" s="12"/>
    </row>
    <row r="193" spans="3:5" ht="12">
      <c r="C193" s="5"/>
      <c r="D193" s="5"/>
      <c r="E193" s="12"/>
    </row>
    <row r="194" spans="3:5" ht="12">
      <c r="C194" s="5"/>
      <c r="D194" s="5"/>
      <c r="E194" s="12"/>
    </row>
    <row r="195" spans="3:5" ht="12">
      <c r="C195" s="5"/>
      <c r="D195" s="5"/>
      <c r="E195" s="12"/>
    </row>
    <row r="196" spans="3:5" ht="12">
      <c r="C196" s="5"/>
      <c r="D196" s="5"/>
      <c r="E196" s="12"/>
    </row>
    <row r="197" spans="3:5" ht="12">
      <c r="C197" s="5"/>
      <c r="D197" s="5"/>
      <c r="E197" s="12"/>
    </row>
    <row r="198" spans="3:5" ht="12">
      <c r="C198" s="5"/>
      <c r="D198" s="5"/>
      <c r="E198" s="12"/>
    </row>
    <row r="199" spans="3:5" ht="12">
      <c r="C199" s="5"/>
      <c r="D199" s="5"/>
      <c r="E199" s="12"/>
    </row>
    <row r="200" spans="3:5" ht="12">
      <c r="C200" s="5"/>
      <c r="D200" s="5"/>
      <c r="E200" s="12"/>
    </row>
    <row r="201" spans="3:5" ht="12">
      <c r="C201" s="5"/>
      <c r="D201" s="5"/>
      <c r="E201" s="12"/>
    </row>
    <row r="202" spans="3:5" ht="12">
      <c r="C202" s="5"/>
      <c r="D202" s="5"/>
      <c r="E202" s="12"/>
    </row>
    <row r="203" spans="3:5" ht="12">
      <c r="C203" s="5"/>
      <c r="D203" s="5"/>
      <c r="E203" s="12"/>
    </row>
    <row r="204" spans="3:5" ht="12">
      <c r="C204" s="5"/>
      <c r="D204" s="5"/>
      <c r="E204" s="12"/>
    </row>
    <row r="205" spans="3:5" ht="12">
      <c r="C205" s="5"/>
      <c r="D205" s="5"/>
      <c r="E205" s="12"/>
    </row>
    <row r="206" spans="3:5" ht="12">
      <c r="C206" s="5"/>
      <c r="D206" s="5"/>
      <c r="E206" s="12"/>
    </row>
    <row r="207" spans="3:5" ht="12">
      <c r="C207" s="5"/>
      <c r="D207" s="5"/>
      <c r="E207" s="12"/>
    </row>
    <row r="208" spans="3:5" ht="12">
      <c r="C208" s="5"/>
      <c r="D208" s="5"/>
      <c r="E208" s="12"/>
    </row>
    <row r="209" spans="3:5" ht="12">
      <c r="C209" s="5"/>
      <c r="D209" s="5"/>
      <c r="E209" s="12"/>
    </row>
    <row r="210" spans="3:5" ht="12">
      <c r="C210" s="5"/>
      <c r="D210" s="5"/>
      <c r="E210" s="12"/>
    </row>
    <row r="211" spans="3:5" ht="12">
      <c r="C211" s="5"/>
      <c r="D211" s="5"/>
      <c r="E211" s="12"/>
    </row>
    <row r="212" spans="3:5" ht="12">
      <c r="C212" s="5"/>
      <c r="D212" s="5"/>
      <c r="E212" s="12"/>
    </row>
    <row r="213" spans="3:5" ht="12">
      <c r="C213" s="5"/>
      <c r="D213" s="5"/>
      <c r="E213" s="12"/>
    </row>
    <row r="214" spans="3:5" ht="12">
      <c r="C214" s="5"/>
      <c r="D214" s="5"/>
      <c r="E214" s="12"/>
    </row>
    <row r="215" spans="3:5" ht="12">
      <c r="C215" s="5"/>
      <c r="D215" s="5"/>
      <c r="E215" s="12"/>
    </row>
    <row r="216" spans="3:5" ht="12">
      <c r="C216" s="5"/>
      <c r="D216" s="5"/>
      <c r="E216" s="12"/>
    </row>
    <row r="217" spans="3:5" ht="12">
      <c r="C217" s="5"/>
      <c r="D217" s="5"/>
      <c r="E217" s="12"/>
    </row>
    <row r="218" spans="3:5" ht="12">
      <c r="C218" s="5"/>
      <c r="D218" s="5"/>
      <c r="E218" s="12"/>
    </row>
    <row r="219" spans="3:5" ht="12">
      <c r="C219" s="5"/>
      <c r="D219" s="5"/>
      <c r="E219" s="12"/>
    </row>
    <row r="220" spans="3:5" ht="12">
      <c r="C220" s="5"/>
      <c r="D220" s="5"/>
      <c r="E220" s="12"/>
    </row>
    <row r="221" spans="3:5" ht="12">
      <c r="C221" s="5"/>
      <c r="D221" s="5"/>
      <c r="E221" s="12"/>
    </row>
    <row r="222" spans="3:5" ht="12">
      <c r="C222" s="5"/>
      <c r="D222" s="5"/>
      <c r="E222" s="12"/>
    </row>
    <row r="223" spans="3:5" ht="12">
      <c r="C223" s="5"/>
      <c r="D223" s="5"/>
      <c r="E223" s="12"/>
    </row>
    <row r="224" spans="3:5" ht="12">
      <c r="C224" s="5"/>
      <c r="D224" s="5"/>
      <c r="E224" s="12"/>
    </row>
    <row r="225" spans="3:5" ht="12">
      <c r="C225" s="5"/>
      <c r="D225" s="5"/>
      <c r="E225" s="12"/>
    </row>
    <row r="226" spans="3:5" ht="12">
      <c r="C226" s="5"/>
      <c r="D226" s="5"/>
      <c r="E226" s="12"/>
    </row>
    <row r="227" spans="3:5" ht="12">
      <c r="C227" s="5"/>
      <c r="D227" s="5"/>
      <c r="E227" s="12"/>
    </row>
    <row r="228" spans="3:5" ht="12">
      <c r="C228" s="5"/>
      <c r="D228" s="5"/>
      <c r="E228" s="12"/>
    </row>
    <row r="229" spans="3:5" ht="12">
      <c r="C229" s="5"/>
      <c r="D229" s="5"/>
      <c r="E229" s="12"/>
    </row>
    <row r="230" spans="3:5" ht="12">
      <c r="C230" s="5"/>
      <c r="D230" s="5"/>
      <c r="E230" s="12"/>
    </row>
    <row r="231" spans="3:5" ht="12">
      <c r="C231" s="5"/>
      <c r="D231" s="5"/>
      <c r="E231" s="12"/>
    </row>
    <row r="232" spans="3:5" ht="12">
      <c r="C232" s="5"/>
      <c r="D232" s="5"/>
      <c r="E232" s="12"/>
    </row>
    <row r="233" spans="3:5" ht="12">
      <c r="C233" s="5"/>
      <c r="D233" s="5"/>
      <c r="E233" s="12"/>
    </row>
    <row r="234" spans="3:5" ht="12">
      <c r="C234" s="5"/>
      <c r="D234" s="5"/>
      <c r="E234" s="12"/>
    </row>
    <row r="235" spans="3:5" ht="12">
      <c r="C235" s="5"/>
      <c r="D235" s="5"/>
      <c r="E235" s="12"/>
    </row>
    <row r="236" spans="3:5" ht="12">
      <c r="C236" s="5"/>
      <c r="D236" s="5"/>
      <c r="E236" s="12"/>
    </row>
    <row r="237" spans="3:5" ht="12">
      <c r="C237" s="5"/>
      <c r="D237" s="5"/>
      <c r="E237" s="12"/>
    </row>
    <row r="238" spans="3:5" ht="12">
      <c r="C238" s="5"/>
      <c r="D238" s="5"/>
      <c r="E238" s="12"/>
    </row>
    <row r="239" spans="3:5" ht="12">
      <c r="C239" s="5"/>
      <c r="D239" s="5"/>
      <c r="E239" s="12"/>
    </row>
    <row r="240" spans="3:5" ht="12">
      <c r="C240" s="5"/>
      <c r="D240" s="5"/>
      <c r="E240" s="12"/>
    </row>
    <row r="241" spans="3:5" ht="12">
      <c r="C241" s="5"/>
      <c r="D241" s="5"/>
      <c r="E241" s="12"/>
    </row>
    <row r="242" spans="3:5" ht="12">
      <c r="C242" s="5"/>
      <c r="D242" s="5"/>
      <c r="E242" s="12"/>
    </row>
    <row r="243" spans="3:5" ht="12">
      <c r="C243" s="5"/>
      <c r="D243" s="5"/>
      <c r="E243" s="12"/>
    </row>
    <row r="244" spans="3:5" ht="12">
      <c r="C244" s="5"/>
      <c r="D244" s="5"/>
      <c r="E244" s="12"/>
    </row>
    <row r="245" spans="3:5" ht="12">
      <c r="C245" s="5"/>
      <c r="D245" s="5"/>
      <c r="E245" s="12"/>
    </row>
    <row r="246" spans="3:5" ht="12">
      <c r="C246" s="5"/>
      <c r="D246" s="5"/>
      <c r="E246" s="12"/>
    </row>
    <row r="247" spans="3:5" ht="12">
      <c r="C247" s="5"/>
      <c r="D247" s="5"/>
      <c r="E247" s="12"/>
    </row>
    <row r="248" spans="3:5" ht="12">
      <c r="C248" s="5"/>
      <c r="D248" s="5"/>
      <c r="E248" s="12"/>
    </row>
    <row r="249" spans="3:5" ht="12">
      <c r="C249" s="5"/>
      <c r="D249" s="5"/>
      <c r="E249" s="12"/>
    </row>
    <row r="250" spans="3:5" ht="12">
      <c r="C250" s="5"/>
      <c r="D250" s="5"/>
      <c r="E250" s="12"/>
    </row>
    <row r="251" spans="3:5" ht="12">
      <c r="C251" s="5"/>
      <c r="D251" s="5"/>
      <c r="E251" s="12"/>
    </row>
    <row r="252" spans="3:5" ht="12">
      <c r="C252" s="5"/>
      <c r="D252" s="5"/>
      <c r="E252" s="12"/>
    </row>
    <row r="253" spans="3:5" ht="12">
      <c r="C253" s="5"/>
      <c r="D253" s="5"/>
      <c r="E253" s="12"/>
    </row>
    <row r="254" spans="3:5" ht="12">
      <c r="C254" s="5"/>
      <c r="D254" s="5"/>
      <c r="E254" s="12"/>
    </row>
    <row r="255" spans="3:5" ht="12">
      <c r="C255" s="5"/>
      <c r="D255" s="5"/>
      <c r="E255" s="12"/>
    </row>
    <row r="256" spans="3:5" ht="12">
      <c r="C256" s="5"/>
      <c r="D256" s="5"/>
      <c r="E256" s="12"/>
    </row>
    <row r="257" ht="12">
      <c r="E257" s="12"/>
    </row>
    <row r="258" ht="12">
      <c r="E258" s="12"/>
    </row>
    <row r="259" ht="12">
      <c r="E259" s="12"/>
    </row>
    <row r="260" ht="12">
      <c r="E260" s="12"/>
    </row>
    <row r="261" ht="12">
      <c r="E261" s="12"/>
    </row>
    <row r="262" ht="12">
      <c r="E262" s="12"/>
    </row>
    <row r="263" ht="12">
      <c r="E263" s="12"/>
    </row>
    <row r="264" ht="12">
      <c r="E264" s="12"/>
    </row>
    <row r="265" ht="12">
      <c r="E265" s="12"/>
    </row>
    <row r="266" ht="12">
      <c r="E266" s="12"/>
    </row>
    <row r="267" ht="12">
      <c r="E267" s="12"/>
    </row>
    <row r="268" ht="12">
      <c r="E268" s="12"/>
    </row>
    <row r="269" ht="12">
      <c r="E269" s="12"/>
    </row>
    <row r="270" ht="12">
      <c r="E270" s="12"/>
    </row>
    <row r="271" ht="12">
      <c r="E271" s="12"/>
    </row>
    <row r="272" ht="12">
      <c r="E272" s="12"/>
    </row>
    <row r="273" ht="12">
      <c r="E273" s="12"/>
    </row>
    <row r="274" ht="12">
      <c r="E274" s="12"/>
    </row>
    <row r="275" ht="12">
      <c r="E275" s="12"/>
    </row>
    <row r="276" ht="12">
      <c r="E276" s="12"/>
    </row>
    <row r="277" ht="12">
      <c r="E277" s="12"/>
    </row>
    <row r="278" ht="12">
      <c r="E278" s="12"/>
    </row>
    <row r="279" ht="12">
      <c r="E279" s="12"/>
    </row>
    <row r="280" ht="12">
      <c r="E280" s="12"/>
    </row>
    <row r="281" ht="12">
      <c r="E281" s="12"/>
    </row>
    <row r="282" ht="12">
      <c r="E282" s="12"/>
    </row>
    <row r="283" ht="12">
      <c r="E283" s="12"/>
    </row>
    <row r="284" ht="12">
      <c r="E284" s="12"/>
    </row>
    <row r="285" ht="12">
      <c r="E285" s="12"/>
    </row>
    <row r="286" ht="12">
      <c r="E286" s="12"/>
    </row>
    <row r="287" ht="12">
      <c r="E287" s="12"/>
    </row>
    <row r="288" ht="12">
      <c r="E288" s="12"/>
    </row>
    <row r="289" ht="12">
      <c r="E289" s="12"/>
    </row>
    <row r="290" ht="12">
      <c r="E290" s="12"/>
    </row>
    <row r="291" ht="12">
      <c r="E291" s="12"/>
    </row>
    <row r="292" ht="12">
      <c r="E292" s="12"/>
    </row>
    <row r="293" ht="12">
      <c r="E293" s="12"/>
    </row>
    <row r="294" ht="12">
      <c r="E294" s="12"/>
    </row>
    <row r="295" ht="12">
      <c r="E295" s="12"/>
    </row>
    <row r="296" ht="12">
      <c r="E296" s="12"/>
    </row>
    <row r="297" ht="12">
      <c r="E297" s="12"/>
    </row>
    <row r="298" ht="12">
      <c r="E298" s="12"/>
    </row>
    <row r="299" ht="12">
      <c r="E299" s="12"/>
    </row>
    <row r="300" ht="12">
      <c r="E300" s="12"/>
    </row>
    <row r="301" ht="12">
      <c r="E301" s="12"/>
    </row>
    <row r="302" ht="12">
      <c r="E302" s="12"/>
    </row>
    <row r="303" ht="12">
      <c r="E303" s="12"/>
    </row>
    <row r="304" ht="12">
      <c r="E304" s="12"/>
    </row>
    <row r="305" ht="12">
      <c r="E305" s="12"/>
    </row>
    <row r="306" ht="12">
      <c r="E306" s="12"/>
    </row>
    <row r="307" ht="12">
      <c r="E307" s="12"/>
    </row>
    <row r="308" ht="12">
      <c r="E308" s="12"/>
    </row>
    <row r="309" ht="12">
      <c r="E309" s="12"/>
    </row>
    <row r="310" ht="12">
      <c r="E310" s="12"/>
    </row>
    <row r="311" ht="12">
      <c r="E311" s="12"/>
    </row>
    <row r="312" ht="12">
      <c r="E312" s="12"/>
    </row>
    <row r="313" ht="12">
      <c r="E313" s="12"/>
    </row>
    <row r="314" ht="12">
      <c r="E314" s="12"/>
    </row>
    <row r="315" ht="12">
      <c r="E315" s="12"/>
    </row>
    <row r="316" ht="12">
      <c r="E316" s="12"/>
    </row>
    <row r="317" ht="12">
      <c r="E317" s="12"/>
    </row>
    <row r="318" ht="12">
      <c r="E318" s="12"/>
    </row>
    <row r="319" ht="12">
      <c r="E319" s="12"/>
    </row>
    <row r="320" ht="12">
      <c r="E320" s="12"/>
    </row>
    <row r="321" ht="12">
      <c r="E321" s="12"/>
    </row>
    <row r="322" ht="12">
      <c r="E322" s="12"/>
    </row>
    <row r="323" ht="12">
      <c r="E323" s="12"/>
    </row>
    <row r="324" ht="12">
      <c r="E324" s="12"/>
    </row>
    <row r="325" ht="12">
      <c r="E325" s="12"/>
    </row>
    <row r="326" ht="12">
      <c r="E326" s="12"/>
    </row>
    <row r="327" ht="12">
      <c r="E327" s="12"/>
    </row>
    <row r="328" ht="12">
      <c r="E328" s="12"/>
    </row>
    <row r="329" ht="12">
      <c r="E329" s="12"/>
    </row>
    <row r="330" ht="12">
      <c r="E330" s="12"/>
    </row>
    <row r="331" ht="12">
      <c r="E331" s="12"/>
    </row>
    <row r="332" ht="12">
      <c r="E332" s="12"/>
    </row>
    <row r="333" ht="12">
      <c r="E333" s="12"/>
    </row>
    <row r="334" ht="12">
      <c r="E334" s="12"/>
    </row>
    <row r="335" ht="12">
      <c r="E335" s="12"/>
    </row>
    <row r="336" ht="12">
      <c r="E336" s="12"/>
    </row>
    <row r="337" ht="12">
      <c r="E337" s="12"/>
    </row>
    <row r="338" ht="12">
      <c r="E338" s="12"/>
    </row>
    <row r="339" ht="12">
      <c r="E339" s="12"/>
    </row>
    <row r="340" ht="12">
      <c r="E340" s="12"/>
    </row>
    <row r="341" ht="12">
      <c r="E341" s="12"/>
    </row>
    <row r="342" ht="12">
      <c r="E342" s="12"/>
    </row>
    <row r="343" ht="12">
      <c r="E343" s="12"/>
    </row>
    <row r="344" ht="12">
      <c r="E344" s="12"/>
    </row>
    <row r="345" ht="12">
      <c r="E345" s="12"/>
    </row>
    <row r="346" ht="12">
      <c r="E346" s="12"/>
    </row>
    <row r="347" ht="12">
      <c r="E347" s="12"/>
    </row>
    <row r="348" ht="12">
      <c r="E348" s="12"/>
    </row>
    <row r="349" ht="12">
      <c r="E349" s="12"/>
    </row>
    <row r="350" ht="12">
      <c r="E350" s="12"/>
    </row>
    <row r="351" ht="12">
      <c r="E351" s="12"/>
    </row>
    <row r="352" ht="12">
      <c r="E352" s="12"/>
    </row>
    <row r="353" ht="12">
      <c r="E353" s="12"/>
    </row>
    <row r="354" ht="12">
      <c r="E354" s="12"/>
    </row>
    <row r="355" ht="12">
      <c r="E355" s="12"/>
    </row>
    <row r="356" ht="12">
      <c r="E356" s="12"/>
    </row>
    <row r="357" ht="12">
      <c r="E357" s="12"/>
    </row>
    <row r="358" ht="12">
      <c r="E358" s="12"/>
    </row>
    <row r="359" ht="12">
      <c r="E359" s="12"/>
    </row>
    <row r="360" ht="12">
      <c r="E360" s="12"/>
    </row>
    <row r="361" ht="12">
      <c r="E361" s="12"/>
    </row>
    <row r="362" ht="12">
      <c r="E362" s="12"/>
    </row>
    <row r="363" ht="12">
      <c r="E363" s="12"/>
    </row>
    <row r="364" ht="12">
      <c r="E364" s="12"/>
    </row>
    <row r="365" ht="12">
      <c r="E365" s="12"/>
    </row>
    <row r="366" ht="12">
      <c r="E366" s="12"/>
    </row>
    <row r="367" ht="12">
      <c r="E367" s="12"/>
    </row>
    <row r="368" ht="12">
      <c r="E368" s="13"/>
    </row>
    <row r="369" ht="12">
      <c r="E369" s="13"/>
    </row>
    <row r="370" ht="12">
      <c r="E370" s="13"/>
    </row>
    <row r="371" ht="12">
      <c r="E371" s="13"/>
    </row>
    <row r="372" ht="12">
      <c r="E372" s="13"/>
    </row>
    <row r="373" ht="12">
      <c r="E373" s="13"/>
    </row>
    <row r="374" ht="12">
      <c r="E374" s="13"/>
    </row>
    <row r="375" ht="12">
      <c r="E375" s="13"/>
    </row>
    <row r="376" ht="12">
      <c r="E376" s="13"/>
    </row>
    <row r="377" ht="12">
      <c r="E377" s="13"/>
    </row>
    <row r="378" ht="12">
      <c r="E378" s="13"/>
    </row>
    <row r="379" ht="12">
      <c r="E379" s="13"/>
    </row>
    <row r="380" ht="12">
      <c r="E380" s="13"/>
    </row>
    <row r="381" ht="12">
      <c r="E381" s="13"/>
    </row>
    <row r="382" ht="12">
      <c r="E382" s="13"/>
    </row>
    <row r="383" ht="12">
      <c r="E383" s="13"/>
    </row>
    <row r="384" ht="12">
      <c r="E384" s="13"/>
    </row>
    <row r="385" ht="12">
      <c r="E385" s="13"/>
    </row>
    <row r="386" ht="12">
      <c r="E386" s="6"/>
    </row>
    <row r="387" ht="12">
      <c r="E387" s="6"/>
    </row>
    <row r="388" ht="12">
      <c r="E388" s="6"/>
    </row>
    <row r="389" ht="12">
      <c r="E389" s="6"/>
    </row>
    <row r="390" ht="12">
      <c r="E390" s="6"/>
    </row>
    <row r="391" ht="12">
      <c r="E391" s="6"/>
    </row>
    <row r="392" ht="12">
      <c r="E392" s="6"/>
    </row>
    <row r="393" ht="12">
      <c r="E393" s="6"/>
    </row>
    <row r="394" ht="12">
      <c r="E394" s="6"/>
    </row>
    <row r="395" ht="12">
      <c r="E395" s="6"/>
    </row>
    <row r="396" ht="12">
      <c r="E396" s="6"/>
    </row>
    <row r="397" ht="12">
      <c r="E397" s="6"/>
    </row>
    <row r="398" ht="12">
      <c r="E398" s="6"/>
    </row>
    <row r="399" ht="12">
      <c r="E399" s="6"/>
    </row>
    <row r="400" ht="12">
      <c r="E400" s="6"/>
    </row>
    <row r="401" ht="12">
      <c r="E401" s="6"/>
    </row>
    <row r="402" ht="12">
      <c r="E402" s="6"/>
    </row>
    <row r="403" ht="12">
      <c r="E403" s="6"/>
    </row>
    <row r="404" ht="12">
      <c r="E404" s="6"/>
    </row>
    <row r="405" ht="12">
      <c r="E405" s="6"/>
    </row>
    <row r="406" ht="12">
      <c r="E406" s="6"/>
    </row>
    <row r="407" ht="12">
      <c r="E407" s="6"/>
    </row>
    <row r="408" ht="12">
      <c r="E408" s="6"/>
    </row>
    <row r="409" ht="12">
      <c r="E409" s="6"/>
    </row>
    <row r="410" ht="12">
      <c r="E410" s="6"/>
    </row>
    <row r="411" ht="12">
      <c r="E411" s="6"/>
    </row>
    <row r="412" ht="12">
      <c r="E412" s="6"/>
    </row>
    <row r="413" ht="12">
      <c r="E413" s="6"/>
    </row>
    <row r="414" ht="12">
      <c r="E414" s="6"/>
    </row>
    <row r="415" ht="12">
      <c r="E415" s="6"/>
    </row>
    <row r="416" ht="12">
      <c r="E416" s="6"/>
    </row>
    <row r="417" ht="12">
      <c r="E417" s="6"/>
    </row>
    <row r="418" ht="12">
      <c r="E418" s="6"/>
    </row>
    <row r="419" ht="12">
      <c r="E419" s="6"/>
    </row>
    <row r="420" ht="12">
      <c r="E420" s="6"/>
    </row>
    <row r="421" ht="12">
      <c r="E421" s="6"/>
    </row>
    <row r="422" ht="12">
      <c r="E422" s="6"/>
    </row>
    <row r="423" ht="12">
      <c r="E423" s="6"/>
    </row>
    <row r="424" ht="12">
      <c r="E424" s="6"/>
    </row>
    <row r="425" ht="12">
      <c r="E425" s="6"/>
    </row>
    <row r="426" ht="12">
      <c r="E426" s="6"/>
    </row>
    <row r="427" ht="12">
      <c r="E427" s="6"/>
    </row>
    <row r="428" ht="12">
      <c r="E428" s="6"/>
    </row>
    <row r="429" ht="12">
      <c r="E429" s="6"/>
    </row>
    <row r="430" ht="12">
      <c r="E430" s="6"/>
    </row>
    <row r="431" ht="12">
      <c r="E431" s="6"/>
    </row>
    <row r="432" ht="12">
      <c r="E432" s="6"/>
    </row>
    <row r="433" ht="12">
      <c r="E433" s="6"/>
    </row>
    <row r="434" ht="12">
      <c r="E434" s="6"/>
    </row>
    <row r="435" ht="12">
      <c r="E435" s="6"/>
    </row>
    <row r="436" ht="12">
      <c r="E436" s="6"/>
    </row>
    <row r="437" ht="12">
      <c r="E437" s="6"/>
    </row>
    <row r="438" ht="12">
      <c r="E438" s="6"/>
    </row>
    <row r="439" ht="12">
      <c r="E439" s="6"/>
    </row>
    <row r="440" ht="12">
      <c r="E440" s="6"/>
    </row>
    <row r="441" ht="12">
      <c r="E441" s="6"/>
    </row>
    <row r="442" ht="12">
      <c r="E442" s="6"/>
    </row>
    <row r="443" ht="12">
      <c r="E443" s="6"/>
    </row>
    <row r="444" ht="12">
      <c r="E444" s="6"/>
    </row>
    <row r="445" ht="12">
      <c r="E445" s="6"/>
    </row>
    <row r="446" ht="12">
      <c r="E446" s="6"/>
    </row>
    <row r="447" ht="12">
      <c r="E447" s="6"/>
    </row>
    <row r="448" ht="12">
      <c r="E448" s="6"/>
    </row>
    <row r="449" ht="12">
      <c r="E449" s="6"/>
    </row>
    <row r="450" ht="12">
      <c r="E450" s="6"/>
    </row>
    <row r="451" ht="12">
      <c r="E451" s="6"/>
    </row>
    <row r="452" ht="12">
      <c r="E452" s="6"/>
    </row>
    <row r="453" ht="12">
      <c r="E453" s="6"/>
    </row>
    <row r="454" ht="12">
      <c r="E454" s="6"/>
    </row>
    <row r="455" ht="12">
      <c r="E455" s="6"/>
    </row>
    <row r="456" ht="12">
      <c r="E456" s="6"/>
    </row>
    <row r="457" ht="12">
      <c r="E457" s="6"/>
    </row>
    <row r="458" ht="12">
      <c r="E458" s="6"/>
    </row>
    <row r="459" ht="12">
      <c r="E459" s="6"/>
    </row>
    <row r="460" ht="12">
      <c r="E460" s="6"/>
    </row>
    <row r="461" ht="12">
      <c r="E461" s="6"/>
    </row>
    <row r="462" ht="12">
      <c r="E462" s="6"/>
    </row>
    <row r="463" ht="12">
      <c r="E463" s="6"/>
    </row>
    <row r="464" ht="12">
      <c r="E464" s="6"/>
    </row>
    <row r="465" ht="12">
      <c r="E465" s="6"/>
    </row>
    <row r="466" ht="12">
      <c r="E466" s="6"/>
    </row>
    <row r="467" ht="12">
      <c r="E467" s="6"/>
    </row>
    <row r="468" ht="12">
      <c r="E468" s="6"/>
    </row>
    <row r="469" ht="12">
      <c r="E469" s="6"/>
    </row>
    <row r="470" ht="12">
      <c r="E470" s="6"/>
    </row>
    <row r="471" ht="12">
      <c r="E471" s="6"/>
    </row>
    <row r="472" ht="12">
      <c r="E472" s="6"/>
    </row>
    <row r="473" ht="12">
      <c r="E473" s="6"/>
    </row>
    <row r="474" ht="12">
      <c r="E474" s="6"/>
    </row>
    <row r="475" ht="12">
      <c r="E475" s="6"/>
    </row>
    <row r="476" ht="12">
      <c r="E476" s="6"/>
    </row>
    <row r="477" ht="12">
      <c r="E477" s="6"/>
    </row>
    <row r="478" ht="12">
      <c r="E478" s="6"/>
    </row>
    <row r="479" ht="12">
      <c r="E479" s="6"/>
    </row>
    <row r="480" ht="12">
      <c r="E480" s="6"/>
    </row>
    <row r="481" ht="12">
      <c r="E481" s="6"/>
    </row>
    <row r="482" ht="12">
      <c r="E482" s="6"/>
    </row>
    <row r="483" ht="12">
      <c r="E483" s="6"/>
    </row>
    <row r="484" ht="12">
      <c r="E484" s="6"/>
    </row>
    <row r="485" ht="12">
      <c r="E485" s="6"/>
    </row>
    <row r="486" ht="12">
      <c r="E486" s="6"/>
    </row>
    <row r="487" ht="12">
      <c r="E487" s="6"/>
    </row>
    <row r="488" ht="12">
      <c r="E488" s="6"/>
    </row>
    <row r="489" ht="12">
      <c r="E489" s="6"/>
    </row>
    <row r="490" ht="12">
      <c r="E490" s="6"/>
    </row>
    <row r="491" ht="12">
      <c r="E491" s="6"/>
    </row>
    <row r="492" ht="12">
      <c r="E492" s="6"/>
    </row>
    <row r="493" ht="12">
      <c r="E493" s="6"/>
    </row>
    <row r="494" ht="12">
      <c r="E494" s="6"/>
    </row>
    <row r="495" ht="12">
      <c r="E495" s="6"/>
    </row>
    <row r="496" ht="12">
      <c r="E496" s="6"/>
    </row>
    <row r="497" ht="12">
      <c r="E497" s="6"/>
    </row>
    <row r="498" ht="12">
      <c r="E498" s="6"/>
    </row>
    <row r="499" ht="12">
      <c r="E499" s="6"/>
    </row>
    <row r="500" ht="12">
      <c r="E500" s="6"/>
    </row>
    <row r="501" ht="12">
      <c r="E501" s="6"/>
    </row>
    <row r="502" ht="12">
      <c r="E502" s="6"/>
    </row>
    <row r="503" ht="12">
      <c r="E503" s="6"/>
    </row>
    <row r="504" ht="12">
      <c r="E504" s="6"/>
    </row>
    <row r="505" ht="12">
      <c r="E505" s="6"/>
    </row>
    <row r="506" ht="12">
      <c r="E506" s="6"/>
    </row>
    <row r="507" ht="12">
      <c r="E507" s="6"/>
    </row>
    <row r="508" ht="12">
      <c r="E508" s="6"/>
    </row>
    <row r="509" ht="12">
      <c r="E509" s="6"/>
    </row>
    <row r="510" ht="12">
      <c r="E510" s="6"/>
    </row>
    <row r="511" ht="12">
      <c r="E511" s="6"/>
    </row>
    <row r="512" ht="12">
      <c r="E512" s="6"/>
    </row>
    <row r="513" ht="12">
      <c r="E513" s="6"/>
    </row>
    <row r="514" ht="12">
      <c r="E514" s="6"/>
    </row>
    <row r="515" ht="12">
      <c r="E515" s="6"/>
    </row>
    <row r="516" ht="12">
      <c r="E516" s="6"/>
    </row>
    <row r="517" ht="12">
      <c r="E517" s="6"/>
    </row>
    <row r="518" ht="12">
      <c r="E518" s="6"/>
    </row>
    <row r="519" ht="12">
      <c r="E519" s="6"/>
    </row>
    <row r="520" ht="12">
      <c r="E520" s="6"/>
    </row>
    <row r="521" ht="12">
      <c r="E521" s="6"/>
    </row>
    <row r="522" ht="12">
      <c r="E522" s="6"/>
    </row>
    <row r="523" ht="12">
      <c r="E523" s="6"/>
    </row>
    <row r="524" ht="12">
      <c r="E524" s="6"/>
    </row>
    <row r="525" ht="12">
      <c r="E525" s="6"/>
    </row>
    <row r="526" ht="12">
      <c r="E526" s="6"/>
    </row>
    <row r="527" ht="12">
      <c r="E527" s="6"/>
    </row>
    <row r="528" ht="12">
      <c r="E528" s="6"/>
    </row>
    <row r="529" ht="12">
      <c r="E529" s="6"/>
    </row>
    <row r="530" ht="12">
      <c r="E530" s="6"/>
    </row>
    <row r="531" ht="12">
      <c r="E531" s="6"/>
    </row>
    <row r="532" ht="12">
      <c r="E532" s="6"/>
    </row>
    <row r="533" ht="12">
      <c r="E533" s="6"/>
    </row>
    <row r="534" ht="12">
      <c r="E534" s="6"/>
    </row>
    <row r="535" ht="12">
      <c r="E535" s="6"/>
    </row>
    <row r="536" ht="12">
      <c r="E536" s="6"/>
    </row>
    <row r="537" ht="12">
      <c r="E537" s="6"/>
    </row>
    <row r="538" ht="12">
      <c r="E538" s="6"/>
    </row>
    <row r="539" ht="12">
      <c r="E539" s="6"/>
    </row>
    <row r="540" ht="12">
      <c r="E540" s="6"/>
    </row>
    <row r="541" ht="12">
      <c r="E541" s="6"/>
    </row>
    <row r="542" ht="12">
      <c r="E542" s="6"/>
    </row>
    <row r="543" ht="12">
      <c r="E543" s="6"/>
    </row>
    <row r="544" ht="12">
      <c r="E544" s="6"/>
    </row>
    <row r="545" ht="12">
      <c r="E545" s="6"/>
    </row>
    <row r="546" ht="12">
      <c r="E546" s="6"/>
    </row>
    <row r="547" ht="12">
      <c r="E547" s="6"/>
    </row>
    <row r="548" ht="12">
      <c r="E548" s="6"/>
    </row>
    <row r="549" ht="12">
      <c r="E549" s="6"/>
    </row>
    <row r="550" ht="12">
      <c r="E550" s="6"/>
    </row>
    <row r="551" ht="12">
      <c r="E551" s="6"/>
    </row>
    <row r="552" ht="12">
      <c r="E552" s="6"/>
    </row>
    <row r="553" ht="12">
      <c r="E553" s="6"/>
    </row>
    <row r="554" ht="12">
      <c r="E554" s="6"/>
    </row>
    <row r="555" ht="12">
      <c r="E555" s="6"/>
    </row>
    <row r="556" ht="12">
      <c r="E556" s="6"/>
    </row>
    <row r="557" ht="12">
      <c r="E557" s="6"/>
    </row>
    <row r="558" ht="12">
      <c r="E558" s="6"/>
    </row>
    <row r="559" ht="12">
      <c r="E559" s="6"/>
    </row>
    <row r="560" ht="12">
      <c r="E560" s="6"/>
    </row>
    <row r="561" ht="12">
      <c r="E561" s="6"/>
    </row>
    <row r="562" ht="12">
      <c r="E562" s="6"/>
    </row>
    <row r="563" ht="12">
      <c r="E563" s="6"/>
    </row>
    <row r="564" ht="12">
      <c r="E564" s="6"/>
    </row>
    <row r="565" ht="12">
      <c r="E565" s="6"/>
    </row>
    <row r="566" ht="12">
      <c r="E566" s="6"/>
    </row>
    <row r="567" ht="12">
      <c r="E567" s="6"/>
    </row>
    <row r="568" ht="12">
      <c r="E568" s="6"/>
    </row>
    <row r="569" ht="12">
      <c r="E569" s="6"/>
    </row>
    <row r="570" ht="12">
      <c r="E570" s="6"/>
    </row>
    <row r="571" ht="12">
      <c r="E571" s="6"/>
    </row>
    <row r="572" ht="12">
      <c r="E572" s="6"/>
    </row>
    <row r="573" ht="12">
      <c r="E573" s="6"/>
    </row>
    <row r="574" ht="12">
      <c r="E574" s="6"/>
    </row>
    <row r="575" ht="12">
      <c r="E575" s="6"/>
    </row>
    <row r="576" ht="12">
      <c r="E576" s="6"/>
    </row>
    <row r="577" ht="12">
      <c r="E577" s="6"/>
    </row>
    <row r="578" ht="12">
      <c r="E578" s="6"/>
    </row>
    <row r="579" ht="12">
      <c r="E579" s="6"/>
    </row>
    <row r="580" ht="12">
      <c r="E580" s="6"/>
    </row>
    <row r="581" ht="12">
      <c r="E581" s="6"/>
    </row>
    <row r="582" ht="12">
      <c r="E582" s="6"/>
    </row>
    <row r="583" ht="12">
      <c r="E583" s="6"/>
    </row>
    <row r="584" ht="12">
      <c r="E584" s="6"/>
    </row>
    <row r="585" ht="12">
      <c r="E585" s="6"/>
    </row>
    <row r="586" ht="12">
      <c r="E586" s="6"/>
    </row>
    <row r="587" ht="12">
      <c r="E587" s="6"/>
    </row>
    <row r="588" ht="12">
      <c r="E588" s="6"/>
    </row>
    <row r="589" ht="12">
      <c r="E589" s="6"/>
    </row>
    <row r="590" ht="12">
      <c r="E590" s="6"/>
    </row>
    <row r="591" ht="12">
      <c r="E591" s="6"/>
    </row>
    <row r="592" ht="12">
      <c r="E592" s="6"/>
    </row>
    <row r="593" ht="12">
      <c r="E593" s="6"/>
    </row>
    <row r="594" ht="12">
      <c r="E594" s="6"/>
    </row>
    <row r="595" ht="12">
      <c r="E595" s="6"/>
    </row>
    <row r="596" ht="12">
      <c r="E596" s="6"/>
    </row>
    <row r="597" ht="12">
      <c r="E597" s="6"/>
    </row>
    <row r="598" ht="12">
      <c r="E598" s="6"/>
    </row>
    <row r="599" ht="12">
      <c r="E599" s="6"/>
    </row>
    <row r="600" ht="12">
      <c r="E600" s="6"/>
    </row>
    <row r="601" ht="12">
      <c r="E601" s="6"/>
    </row>
    <row r="602" ht="12">
      <c r="E602" s="6"/>
    </row>
    <row r="603" ht="12">
      <c r="E603" s="6"/>
    </row>
    <row r="604" ht="12">
      <c r="E604" s="6"/>
    </row>
    <row r="605" ht="12">
      <c r="E605" s="6"/>
    </row>
    <row r="606" ht="12">
      <c r="E606" s="6"/>
    </row>
    <row r="607" ht="12">
      <c r="E607" s="6"/>
    </row>
    <row r="608" ht="12">
      <c r="E608" s="6"/>
    </row>
    <row r="609" ht="12">
      <c r="E609" s="6"/>
    </row>
    <row r="610" ht="12">
      <c r="E610" s="6"/>
    </row>
    <row r="611" ht="12">
      <c r="E611" s="6"/>
    </row>
    <row r="612" ht="12">
      <c r="E612" s="6"/>
    </row>
    <row r="613" ht="12">
      <c r="E613" s="6"/>
    </row>
    <row r="614" ht="12">
      <c r="E614" s="6"/>
    </row>
    <row r="615" ht="12">
      <c r="E615" s="6"/>
    </row>
    <row r="616" ht="12">
      <c r="E616" s="6"/>
    </row>
    <row r="617" ht="12">
      <c r="E617" s="6"/>
    </row>
    <row r="618" ht="12">
      <c r="E618" s="6"/>
    </row>
    <row r="619" ht="12">
      <c r="E619" s="6"/>
    </row>
    <row r="620" ht="12">
      <c r="E620" s="6"/>
    </row>
    <row r="621" ht="12">
      <c r="E621" s="6"/>
    </row>
    <row r="622" ht="12">
      <c r="E622" s="6"/>
    </row>
    <row r="623" ht="12">
      <c r="E623" s="6"/>
    </row>
    <row r="624" ht="12">
      <c r="E624" s="6"/>
    </row>
    <row r="625" ht="12">
      <c r="E625" s="6"/>
    </row>
    <row r="626" ht="12">
      <c r="E626" s="6"/>
    </row>
    <row r="627" ht="12">
      <c r="E627" s="6"/>
    </row>
    <row r="628" ht="12">
      <c r="E628" s="6"/>
    </row>
    <row r="629" ht="12">
      <c r="E629" s="6"/>
    </row>
    <row r="630" ht="12">
      <c r="E630" s="6"/>
    </row>
    <row r="631" ht="12">
      <c r="E631" s="6"/>
    </row>
    <row r="632" ht="12">
      <c r="E632" s="6"/>
    </row>
    <row r="633" ht="12">
      <c r="E633" s="6"/>
    </row>
    <row r="634" ht="12">
      <c r="E634" s="6"/>
    </row>
    <row r="635" ht="12">
      <c r="E635" s="6"/>
    </row>
    <row r="636" ht="12">
      <c r="E636" s="6"/>
    </row>
    <row r="637" ht="12">
      <c r="E637" s="6"/>
    </row>
    <row r="638" ht="12">
      <c r="E638" s="6"/>
    </row>
    <row r="639" ht="12">
      <c r="E639" s="6"/>
    </row>
    <row r="640" ht="12">
      <c r="E640" s="6"/>
    </row>
    <row r="641" ht="12">
      <c r="E641" s="6"/>
    </row>
    <row r="642" ht="12">
      <c r="E642" s="6"/>
    </row>
    <row r="643" ht="12">
      <c r="E643" s="6"/>
    </row>
    <row r="644" ht="12">
      <c r="E644" s="6"/>
    </row>
    <row r="645" ht="12">
      <c r="E645" s="6"/>
    </row>
    <row r="646" ht="12">
      <c r="E646" s="6"/>
    </row>
    <row r="647" ht="12">
      <c r="E647" s="6"/>
    </row>
    <row r="648" ht="12">
      <c r="E648" s="6"/>
    </row>
    <row r="649" ht="12">
      <c r="E649" s="6"/>
    </row>
    <row r="650" ht="12">
      <c r="E650" s="6"/>
    </row>
    <row r="651" ht="12">
      <c r="E651" s="6"/>
    </row>
    <row r="652" ht="12">
      <c r="E652" s="6"/>
    </row>
    <row r="653" ht="12">
      <c r="E653" s="6"/>
    </row>
    <row r="654" ht="12">
      <c r="E654" s="6"/>
    </row>
    <row r="655" ht="12">
      <c r="E655" s="6"/>
    </row>
    <row r="656" ht="12">
      <c r="E656" s="6"/>
    </row>
    <row r="657" ht="12">
      <c r="E657" s="6"/>
    </row>
    <row r="658" ht="12">
      <c r="E658" s="6"/>
    </row>
    <row r="659" ht="12">
      <c r="E659" s="6"/>
    </row>
    <row r="660" ht="12">
      <c r="E660" s="6"/>
    </row>
    <row r="661" ht="12">
      <c r="E661" s="6"/>
    </row>
    <row r="662" ht="12">
      <c r="E662" s="6"/>
    </row>
    <row r="663" ht="12">
      <c r="E663" s="6"/>
    </row>
    <row r="664" ht="12">
      <c r="E664" s="6"/>
    </row>
    <row r="665" ht="12">
      <c r="E665" s="6"/>
    </row>
    <row r="666" ht="12">
      <c r="E666" s="6"/>
    </row>
    <row r="667" ht="12">
      <c r="E667" s="6"/>
    </row>
    <row r="668" ht="12">
      <c r="E668" s="6"/>
    </row>
    <row r="669" ht="12">
      <c r="E669" s="6"/>
    </row>
    <row r="670" ht="12">
      <c r="E670" s="6"/>
    </row>
    <row r="671" ht="12">
      <c r="E671" s="6"/>
    </row>
    <row r="672" ht="12">
      <c r="E672" s="6"/>
    </row>
    <row r="673" ht="12">
      <c r="E673" s="6"/>
    </row>
    <row r="674" ht="12">
      <c r="E674" s="6"/>
    </row>
    <row r="675" ht="12">
      <c r="E675" s="6"/>
    </row>
    <row r="676" ht="12">
      <c r="E676" s="6"/>
    </row>
    <row r="677" ht="12">
      <c r="E677" s="6"/>
    </row>
    <row r="678" ht="12">
      <c r="E678" s="6"/>
    </row>
    <row r="679" ht="12">
      <c r="E679" s="6"/>
    </row>
    <row r="680" ht="12">
      <c r="E680" s="6"/>
    </row>
    <row r="681" ht="12">
      <c r="E681" s="6"/>
    </row>
    <row r="682" ht="12">
      <c r="E682" s="6"/>
    </row>
    <row r="683" ht="12">
      <c r="E683" s="6"/>
    </row>
    <row r="684" ht="12">
      <c r="E684" s="6"/>
    </row>
    <row r="685" ht="12">
      <c r="E685" s="6"/>
    </row>
    <row r="686" ht="12">
      <c r="E686" s="6"/>
    </row>
    <row r="687" ht="12">
      <c r="E687" s="6"/>
    </row>
    <row r="688" ht="12">
      <c r="E688" s="6"/>
    </row>
    <row r="689" ht="12">
      <c r="E689" s="6"/>
    </row>
    <row r="690" ht="12">
      <c r="E690" s="6"/>
    </row>
    <row r="691" ht="12">
      <c r="E691" s="6"/>
    </row>
    <row r="692" ht="12">
      <c r="E692" s="6"/>
    </row>
    <row r="693" ht="12">
      <c r="E693" s="6"/>
    </row>
    <row r="694" ht="12">
      <c r="E694" s="6"/>
    </row>
    <row r="695" ht="12">
      <c r="E695" s="6"/>
    </row>
    <row r="696" ht="12">
      <c r="E696" s="6"/>
    </row>
    <row r="697" ht="12">
      <c r="E697" s="6"/>
    </row>
    <row r="698" ht="12">
      <c r="E698" s="6"/>
    </row>
    <row r="699" ht="12">
      <c r="E699" s="6"/>
    </row>
    <row r="700" ht="12">
      <c r="E700" s="6"/>
    </row>
    <row r="701" ht="12">
      <c r="E701" s="6"/>
    </row>
    <row r="702" ht="12">
      <c r="E702" s="6"/>
    </row>
    <row r="703" ht="12">
      <c r="E703" s="6"/>
    </row>
    <row r="704" ht="12">
      <c r="E704" s="6"/>
    </row>
    <row r="705" ht="12">
      <c r="E705" s="6"/>
    </row>
    <row r="706" ht="12">
      <c r="E706" s="6"/>
    </row>
    <row r="707" ht="12">
      <c r="E707" s="6"/>
    </row>
    <row r="708" ht="12">
      <c r="E708" s="6"/>
    </row>
    <row r="709" ht="12">
      <c r="E709" s="6"/>
    </row>
    <row r="710" ht="12">
      <c r="E710" s="6"/>
    </row>
    <row r="711" ht="12">
      <c r="E711" s="6"/>
    </row>
    <row r="712" ht="12">
      <c r="E712" s="6"/>
    </row>
    <row r="713" ht="12">
      <c r="E713" s="6"/>
    </row>
    <row r="714" ht="12">
      <c r="E714" s="6"/>
    </row>
    <row r="715" ht="12">
      <c r="E715" s="6"/>
    </row>
    <row r="716" ht="12">
      <c r="E716" s="6"/>
    </row>
    <row r="717" ht="12">
      <c r="E717" s="6"/>
    </row>
    <row r="718" ht="12">
      <c r="E718" s="6"/>
    </row>
    <row r="719" ht="12">
      <c r="E719" s="6"/>
    </row>
    <row r="720" ht="12">
      <c r="E720" s="6"/>
    </row>
    <row r="721" ht="12">
      <c r="E721" s="6"/>
    </row>
    <row r="722" ht="12">
      <c r="E722" s="6"/>
    </row>
    <row r="723" ht="12">
      <c r="E723" s="6"/>
    </row>
    <row r="724" ht="12">
      <c r="E724" s="6"/>
    </row>
    <row r="725" ht="12">
      <c r="E725" s="6"/>
    </row>
    <row r="726" ht="12">
      <c r="E726" s="6"/>
    </row>
    <row r="727" ht="12">
      <c r="E727" s="6"/>
    </row>
    <row r="728" ht="12">
      <c r="E728" s="6"/>
    </row>
    <row r="729" ht="12">
      <c r="E729" s="6"/>
    </row>
    <row r="730" ht="12">
      <c r="E730" s="6"/>
    </row>
    <row r="731" ht="12">
      <c r="E731" s="6"/>
    </row>
    <row r="732" ht="12">
      <c r="E732" s="6"/>
    </row>
    <row r="733" ht="12">
      <c r="E733" s="6"/>
    </row>
    <row r="734" ht="12">
      <c r="E734" s="6"/>
    </row>
    <row r="735" ht="12">
      <c r="E735" s="6"/>
    </row>
    <row r="736" ht="12">
      <c r="E736" s="6"/>
    </row>
    <row r="737" ht="12">
      <c r="E737" s="6"/>
    </row>
    <row r="738" ht="12">
      <c r="E738" s="6"/>
    </row>
    <row r="739" ht="12">
      <c r="E739" s="6"/>
    </row>
    <row r="740" ht="12">
      <c r="E740" s="6"/>
    </row>
    <row r="741" ht="12">
      <c r="E741" s="6"/>
    </row>
    <row r="742" ht="12">
      <c r="E742" s="6"/>
    </row>
    <row r="743" ht="12">
      <c r="E743" s="6"/>
    </row>
    <row r="744" ht="12">
      <c r="E744" s="6"/>
    </row>
    <row r="745" ht="12">
      <c r="E745" s="6"/>
    </row>
    <row r="746" ht="12">
      <c r="E746" s="6"/>
    </row>
    <row r="747" ht="12">
      <c r="E747" s="6"/>
    </row>
    <row r="748" ht="12">
      <c r="E748" s="6"/>
    </row>
    <row r="749" ht="12">
      <c r="E749" s="6"/>
    </row>
    <row r="750" ht="12">
      <c r="E750" s="6"/>
    </row>
    <row r="751" ht="12">
      <c r="E751" s="6"/>
    </row>
    <row r="752" ht="12">
      <c r="E752" s="6"/>
    </row>
    <row r="753" ht="12">
      <c r="E753" s="6"/>
    </row>
    <row r="754" ht="12">
      <c r="E754" s="6"/>
    </row>
    <row r="755" ht="12">
      <c r="E755" s="6"/>
    </row>
    <row r="756" ht="12">
      <c r="E756" s="6"/>
    </row>
    <row r="757" ht="12">
      <c r="E757" s="6"/>
    </row>
    <row r="758" ht="12">
      <c r="E758" s="6"/>
    </row>
    <row r="759" ht="12">
      <c r="E759" s="6"/>
    </row>
    <row r="760" ht="12">
      <c r="E760" s="6"/>
    </row>
    <row r="761" ht="12">
      <c r="E761" s="6"/>
    </row>
    <row r="762" ht="12">
      <c r="E762" s="6"/>
    </row>
    <row r="763" ht="12">
      <c r="E763" s="6"/>
    </row>
    <row r="764" ht="12">
      <c r="E764" s="6"/>
    </row>
    <row r="765" ht="12">
      <c r="E765" s="6"/>
    </row>
    <row r="766" ht="12">
      <c r="E766" s="6"/>
    </row>
    <row r="767" ht="12">
      <c r="E767" s="6"/>
    </row>
    <row r="768" ht="12">
      <c r="E768" s="6"/>
    </row>
    <row r="769" ht="12">
      <c r="E769" s="6"/>
    </row>
    <row r="770" ht="12">
      <c r="E770" s="6"/>
    </row>
    <row r="771" ht="12">
      <c r="E771" s="6"/>
    </row>
    <row r="772" ht="12">
      <c r="E772" s="6"/>
    </row>
    <row r="773" ht="12">
      <c r="E773" s="6"/>
    </row>
    <row r="774" ht="12">
      <c r="E774" s="6"/>
    </row>
    <row r="775" ht="12">
      <c r="E775" s="6"/>
    </row>
    <row r="776" ht="12">
      <c r="E776" s="6"/>
    </row>
    <row r="777" ht="12">
      <c r="E777" s="6"/>
    </row>
    <row r="778" ht="12">
      <c r="E778" s="6"/>
    </row>
    <row r="779" ht="12">
      <c r="E779" s="6"/>
    </row>
    <row r="780" ht="12">
      <c r="E780" s="6"/>
    </row>
    <row r="781" ht="12">
      <c r="E781" s="6"/>
    </row>
    <row r="782" ht="12">
      <c r="E782" s="6"/>
    </row>
    <row r="783" ht="12">
      <c r="E783" s="6"/>
    </row>
    <row r="784" ht="12">
      <c r="E784" s="6"/>
    </row>
    <row r="785" ht="12">
      <c r="E785" s="6"/>
    </row>
    <row r="786" ht="12">
      <c r="E786" s="6"/>
    </row>
    <row r="787" ht="12">
      <c r="E787" s="6"/>
    </row>
    <row r="788" ht="12">
      <c r="E788" s="6"/>
    </row>
    <row r="789" ht="12">
      <c r="E789" s="6"/>
    </row>
    <row r="790" ht="12">
      <c r="E790" s="6"/>
    </row>
    <row r="791" ht="12">
      <c r="E791" s="6"/>
    </row>
    <row r="792" ht="12">
      <c r="E792" s="6"/>
    </row>
    <row r="793" ht="12">
      <c r="E793" s="6"/>
    </row>
    <row r="794" ht="12">
      <c r="E794" s="6"/>
    </row>
    <row r="795" ht="12">
      <c r="E795" s="6"/>
    </row>
    <row r="796" ht="12">
      <c r="E796" s="6"/>
    </row>
    <row r="797" ht="12">
      <c r="E797" s="6"/>
    </row>
    <row r="798" ht="12">
      <c r="E798" s="6"/>
    </row>
    <row r="799" ht="12">
      <c r="E799" s="6"/>
    </row>
    <row r="800" ht="12">
      <c r="E800" s="6"/>
    </row>
    <row r="801" ht="12">
      <c r="E801" s="6"/>
    </row>
    <row r="802" ht="12">
      <c r="E802" s="6"/>
    </row>
    <row r="803" ht="12">
      <c r="E803" s="6"/>
    </row>
    <row r="804" ht="12">
      <c r="E804" s="6"/>
    </row>
    <row r="805" ht="12">
      <c r="E805" s="6"/>
    </row>
    <row r="806" ht="12">
      <c r="E806" s="6"/>
    </row>
    <row r="807" ht="12">
      <c r="E807" s="6"/>
    </row>
    <row r="808" ht="12">
      <c r="E808" s="6"/>
    </row>
    <row r="809" ht="12">
      <c r="E809" s="6"/>
    </row>
    <row r="810" ht="12">
      <c r="E810" s="6"/>
    </row>
    <row r="811" ht="12">
      <c r="E811" s="6"/>
    </row>
    <row r="812" ht="12">
      <c r="E812" s="6"/>
    </row>
    <row r="813" ht="12">
      <c r="E813" s="6"/>
    </row>
    <row r="814" ht="12">
      <c r="E814" s="6"/>
    </row>
    <row r="815" ht="12">
      <c r="E815" s="6"/>
    </row>
    <row r="816" ht="12">
      <c r="E816" s="6"/>
    </row>
    <row r="817" ht="12">
      <c r="E817" s="6"/>
    </row>
    <row r="818" ht="12">
      <c r="E818" s="6"/>
    </row>
    <row r="819" ht="12">
      <c r="E819" s="6"/>
    </row>
    <row r="820" ht="12">
      <c r="E820" s="6"/>
    </row>
    <row r="821" ht="12">
      <c r="E821" s="6"/>
    </row>
    <row r="822" ht="12">
      <c r="E822" s="6"/>
    </row>
    <row r="823" ht="12">
      <c r="E823" s="6"/>
    </row>
    <row r="824" ht="12">
      <c r="E824" s="6"/>
    </row>
    <row r="825" ht="12">
      <c r="E825" s="6"/>
    </row>
    <row r="826" ht="12">
      <c r="E826" s="6"/>
    </row>
    <row r="827" ht="12">
      <c r="E827" s="6"/>
    </row>
    <row r="828" ht="12">
      <c r="E828" s="6"/>
    </row>
    <row r="829" ht="12">
      <c r="E829" s="6"/>
    </row>
    <row r="830" ht="12">
      <c r="E830" s="6"/>
    </row>
    <row r="831" ht="12">
      <c r="E831" s="6"/>
    </row>
    <row r="832" ht="12">
      <c r="E832" s="6"/>
    </row>
    <row r="833" ht="12">
      <c r="E833" s="6"/>
    </row>
  </sheetData>
  <mergeCells count="7">
    <mergeCell ref="C8:F8"/>
    <mergeCell ref="D9:E9"/>
    <mergeCell ref="A6:H6"/>
    <mergeCell ref="A1:H1"/>
    <mergeCell ref="A2:H2"/>
    <mergeCell ref="A4:H4"/>
    <mergeCell ref="A5:H5"/>
  </mergeCells>
  <printOptions/>
  <pageMargins left="0.48" right="0.17" top="0.7874015748031497" bottom="0.7874015748031497" header="0.5118110236220472" footer="0.5118110236220472"/>
  <pageSetup fitToHeight="1" fitToWidth="1" horizontalDpi="600" verticalDpi="600" orientation="portrait" scale="82" r:id="rId2"/>
  <drawing r:id="rId1"/>
</worksheet>
</file>

<file path=xl/worksheets/sheet5.xml><?xml version="1.0" encoding="utf-8"?>
<worksheet xmlns="http://schemas.openxmlformats.org/spreadsheetml/2006/main" xmlns:r="http://schemas.openxmlformats.org/officeDocument/2006/relationships">
  <dimension ref="A1:L96"/>
  <sheetViews>
    <sheetView view="pageBreakPreview" zoomScaleSheetLayoutView="100" workbookViewId="0" topLeftCell="A1">
      <selection activeCell="H54" sqref="H54"/>
    </sheetView>
  </sheetViews>
  <sheetFormatPr defaultColWidth="9.140625" defaultRowHeight="12.75"/>
  <cols>
    <col min="1" max="1" width="4.421875" style="3" customWidth="1"/>
    <col min="2" max="2" width="45.57421875" style="3" customWidth="1"/>
    <col min="3" max="3" width="8.8515625" style="3" customWidth="1"/>
    <col min="4" max="4" width="18.7109375" style="3" customWidth="1"/>
    <col min="5" max="5" width="3.140625" style="3" customWidth="1"/>
    <col min="6" max="6" width="18.7109375" style="3"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6" s="9" customFormat="1" ht="12.75" customHeight="1">
      <c r="A1" s="307" t="s">
        <v>536</v>
      </c>
      <c r="B1" s="307"/>
      <c r="C1" s="307"/>
      <c r="D1" s="307"/>
      <c r="E1" s="323"/>
      <c r="F1" s="323"/>
    </row>
    <row r="2" spans="1:6" s="9" customFormat="1" ht="12.75">
      <c r="A2" s="309" t="s">
        <v>455</v>
      </c>
      <c r="B2" s="309"/>
      <c r="C2" s="309"/>
      <c r="D2" s="309"/>
      <c r="E2" s="323"/>
      <c r="F2" s="323"/>
    </row>
    <row r="3" spans="1:6" s="9" customFormat="1" ht="12.75">
      <c r="A3" s="307"/>
      <c r="B3" s="307"/>
      <c r="C3" s="307"/>
      <c r="D3" s="307"/>
      <c r="E3" s="323"/>
      <c r="F3" s="323"/>
    </row>
    <row r="4" spans="1:6" s="9" customFormat="1" ht="12.75">
      <c r="A4" s="307" t="s">
        <v>349</v>
      </c>
      <c r="B4" s="307"/>
      <c r="C4" s="307"/>
      <c r="D4" s="307"/>
      <c r="E4" s="323"/>
      <c r="F4" s="323"/>
    </row>
    <row r="5" spans="1:6" s="9" customFormat="1" ht="12.75">
      <c r="A5" s="307" t="s">
        <v>541</v>
      </c>
      <c r="B5" s="307"/>
      <c r="C5" s="307"/>
      <c r="D5" s="307"/>
      <c r="E5" s="323"/>
      <c r="F5" s="323"/>
    </row>
    <row r="6" spans="1:4" s="1" customFormat="1" ht="12">
      <c r="A6" s="324"/>
      <c r="B6" s="324"/>
      <c r="C6" s="324"/>
      <c r="D6" s="324"/>
    </row>
    <row r="7" spans="1:4" s="1" customFormat="1" ht="12">
      <c r="A7" s="4"/>
      <c r="B7" s="4"/>
      <c r="C7" s="4"/>
      <c r="D7" s="4"/>
    </row>
    <row r="8" spans="4:11" ht="12">
      <c r="D8" s="41"/>
      <c r="E8" s="20"/>
      <c r="F8" s="41"/>
      <c r="G8" s="20"/>
      <c r="H8" s="20"/>
      <c r="I8" s="20"/>
      <c r="J8" s="20"/>
      <c r="K8" s="20"/>
    </row>
    <row r="9" spans="4:11" ht="12">
      <c r="D9" s="42" t="s">
        <v>352</v>
      </c>
      <c r="E9" s="20"/>
      <c r="F9" s="42" t="s">
        <v>353</v>
      </c>
      <c r="G9" s="20"/>
      <c r="H9" s="20"/>
      <c r="I9" s="20"/>
      <c r="J9" s="20"/>
      <c r="K9" s="20"/>
    </row>
    <row r="10" spans="4:11" ht="12">
      <c r="D10" s="43">
        <v>39113</v>
      </c>
      <c r="E10" s="20"/>
      <c r="F10" s="43">
        <v>38748</v>
      </c>
      <c r="G10" s="20"/>
      <c r="H10" s="20"/>
      <c r="I10" s="20"/>
      <c r="J10" s="20"/>
      <c r="K10" s="20"/>
    </row>
    <row r="11" spans="4:11" ht="12">
      <c r="D11" s="35" t="s">
        <v>542</v>
      </c>
      <c r="E11" s="20"/>
      <c r="F11" s="35" t="s">
        <v>542</v>
      </c>
      <c r="G11" s="20"/>
      <c r="H11" s="20"/>
      <c r="I11" s="20"/>
      <c r="J11" s="20"/>
      <c r="K11" s="20"/>
    </row>
    <row r="12" spans="4:11" ht="12">
      <c r="D12" s="21"/>
      <c r="E12" s="20"/>
      <c r="F12" s="21"/>
      <c r="G12" s="20"/>
      <c r="H12" s="20"/>
      <c r="I12" s="20"/>
      <c r="J12" s="20"/>
      <c r="K12" s="20"/>
    </row>
    <row r="13" spans="1:11" ht="12">
      <c r="A13" s="23" t="s">
        <v>35</v>
      </c>
      <c r="B13" s="23"/>
      <c r="D13" s="24"/>
      <c r="E13" s="24"/>
      <c r="F13" s="24"/>
      <c r="G13" s="24"/>
      <c r="H13" s="24"/>
      <c r="I13" s="24"/>
      <c r="J13" s="24"/>
      <c r="K13" s="24"/>
    </row>
    <row r="14" spans="2:11" ht="12">
      <c r="B14" s="3" t="s">
        <v>438</v>
      </c>
      <c r="D14" s="24">
        <f>+'CF worksheet'!H14</f>
        <v>-147</v>
      </c>
      <c r="E14" s="211"/>
      <c r="F14" s="24">
        <f>1736-659</f>
        <v>1077</v>
      </c>
      <c r="G14" s="24"/>
      <c r="H14" s="24"/>
      <c r="I14" s="24"/>
      <c r="J14" s="24"/>
      <c r="K14" s="24"/>
    </row>
    <row r="15" spans="4:11" ht="12">
      <c r="D15" s="24"/>
      <c r="E15" s="211"/>
      <c r="F15" s="24"/>
      <c r="G15" s="24"/>
      <c r="H15" s="24"/>
      <c r="I15" s="24"/>
      <c r="J15" s="24"/>
      <c r="K15" s="24"/>
    </row>
    <row r="16" spans="2:11" ht="12">
      <c r="B16" s="3" t="s">
        <v>46</v>
      </c>
      <c r="D16" s="24"/>
      <c r="E16" s="211"/>
      <c r="F16" s="24"/>
      <c r="G16" s="24"/>
      <c r="H16" s="24"/>
      <c r="I16" s="24"/>
      <c r="J16" s="24"/>
      <c r="K16" s="24"/>
    </row>
    <row r="17" spans="2:11" ht="12">
      <c r="B17" s="3" t="s">
        <v>69</v>
      </c>
      <c r="D17" s="24">
        <f>+'CF worksheet'!H17</f>
        <v>817.572765785</v>
      </c>
      <c r="E17" s="211"/>
      <c r="F17" s="24">
        <v>486</v>
      </c>
      <c r="G17" s="24"/>
      <c r="H17" s="24"/>
      <c r="I17" s="24"/>
      <c r="J17" s="24"/>
      <c r="K17" s="24"/>
    </row>
    <row r="18" spans="2:11" ht="12">
      <c r="B18" s="3" t="s">
        <v>470</v>
      </c>
      <c r="D18" s="24">
        <f>+'CF worksheet'!H18</f>
        <v>1836</v>
      </c>
      <c r="E18" s="211"/>
      <c r="F18" s="24">
        <v>1123</v>
      </c>
      <c r="G18" s="24"/>
      <c r="H18" s="24"/>
      <c r="I18" s="24"/>
      <c r="J18" s="24"/>
      <c r="K18" s="24"/>
    </row>
    <row r="19" spans="2:11" ht="12">
      <c r="B19" s="3" t="s">
        <v>239</v>
      </c>
      <c r="D19" s="24">
        <f>+'CF worksheet'!H19</f>
        <v>343</v>
      </c>
      <c r="E19" s="211"/>
      <c r="F19" s="24">
        <v>74</v>
      </c>
      <c r="G19" s="24"/>
      <c r="H19" s="24"/>
      <c r="I19" s="24"/>
      <c r="J19" s="24"/>
      <c r="K19" s="24"/>
    </row>
    <row r="20" spans="2:11" ht="12">
      <c r="B20" s="3" t="s">
        <v>243</v>
      </c>
      <c r="D20" s="24">
        <f>+'CF worksheet'!C20</f>
        <v>924</v>
      </c>
      <c r="E20" s="211"/>
      <c r="F20" s="24">
        <v>659</v>
      </c>
      <c r="G20" s="24"/>
      <c r="H20" s="24"/>
      <c r="I20" s="24"/>
      <c r="J20" s="24"/>
      <c r="K20" s="24"/>
    </row>
    <row r="21" spans="2:11" ht="12">
      <c r="B21" s="3" t="s">
        <v>439</v>
      </c>
      <c r="D21" s="24">
        <f>+'CF worksheet'!H21</f>
        <v>604</v>
      </c>
      <c r="E21" s="211"/>
      <c r="F21" s="24">
        <v>-134</v>
      </c>
      <c r="G21" s="24"/>
      <c r="H21" s="24"/>
      <c r="I21" s="24"/>
      <c r="J21" s="24"/>
      <c r="K21" s="24"/>
    </row>
    <row r="22" spans="1:11" ht="12">
      <c r="A22" s="3" t="s">
        <v>34</v>
      </c>
      <c r="D22" s="208">
        <f>SUM(D14:D21)</f>
        <v>4377.572765785</v>
      </c>
      <c r="E22" s="212"/>
      <c r="F22" s="208">
        <f>SUM(F14:F21)</f>
        <v>3285</v>
      </c>
      <c r="G22" s="25"/>
      <c r="H22" s="25"/>
      <c r="I22" s="25"/>
      <c r="J22" s="25"/>
      <c r="K22" s="25"/>
    </row>
    <row r="23" spans="4:11" ht="12">
      <c r="D23" s="24"/>
      <c r="E23" s="211"/>
      <c r="F23" s="24"/>
      <c r="G23" s="24"/>
      <c r="H23" s="24"/>
      <c r="I23" s="24"/>
      <c r="J23" s="24"/>
      <c r="K23" s="24"/>
    </row>
    <row r="24" spans="1:11" ht="12">
      <c r="A24" s="3" t="s">
        <v>54</v>
      </c>
      <c r="D24" s="24"/>
      <c r="E24" s="211"/>
      <c r="F24" s="24"/>
      <c r="G24" s="24"/>
      <c r="H24" s="24"/>
      <c r="I24" s="24"/>
      <c r="J24" s="24"/>
      <c r="K24" s="24"/>
    </row>
    <row r="25" spans="2:11" ht="12">
      <c r="B25" s="3" t="s">
        <v>8</v>
      </c>
      <c r="D25" s="24">
        <f>+'CF worksheet'!H25</f>
        <v>0</v>
      </c>
      <c r="E25" s="211"/>
      <c r="F25" s="24">
        <v>1951</v>
      </c>
      <c r="G25" s="24"/>
      <c r="H25" s="24"/>
      <c r="I25" s="24"/>
      <c r="J25" s="24"/>
      <c r="K25" s="24"/>
    </row>
    <row r="26" spans="2:11" ht="12">
      <c r="B26" s="3" t="s">
        <v>10</v>
      </c>
      <c r="D26" s="24">
        <f>+'CF worksheet'!H26</f>
        <v>-359.572765785</v>
      </c>
      <c r="E26" s="211"/>
      <c r="F26" s="24">
        <v>-6058</v>
      </c>
      <c r="G26" s="24"/>
      <c r="H26" s="24"/>
      <c r="I26" s="24"/>
      <c r="J26" s="24"/>
      <c r="K26" s="24"/>
    </row>
    <row r="27" spans="2:11" ht="12">
      <c r="B27" s="3" t="s">
        <v>545</v>
      </c>
      <c r="D27" s="24">
        <f>+'CF worksheet'!H27</f>
        <v>-4032</v>
      </c>
      <c r="E27" s="211"/>
      <c r="F27" s="24">
        <v>-2696</v>
      </c>
      <c r="G27" s="24"/>
      <c r="H27" s="24"/>
      <c r="I27" s="24"/>
      <c r="J27" s="24"/>
      <c r="K27" s="24"/>
    </row>
    <row r="28" spans="2:11" ht="12">
      <c r="B28" s="3" t="s">
        <v>81</v>
      </c>
      <c r="D28" s="24">
        <f>+'CF worksheet'!H28</f>
        <v>13</v>
      </c>
      <c r="E28" s="211"/>
      <c r="F28" s="53">
        <v>-30</v>
      </c>
      <c r="G28" s="24"/>
      <c r="H28" s="24"/>
      <c r="I28" s="24"/>
      <c r="J28" s="24"/>
      <c r="K28" s="24"/>
    </row>
    <row r="29" spans="2:11" ht="12">
      <c r="B29" s="1" t="s">
        <v>11</v>
      </c>
      <c r="D29" s="24">
        <f>+'CF worksheet'!H29</f>
        <v>100</v>
      </c>
      <c r="E29" s="211"/>
      <c r="F29" s="24">
        <v>-622</v>
      </c>
      <c r="G29" s="24"/>
      <c r="H29" s="24"/>
      <c r="I29" s="24"/>
      <c r="J29" s="24"/>
      <c r="K29" s="24"/>
    </row>
    <row r="30" spans="2:11" ht="12">
      <c r="B30" s="3" t="s">
        <v>14</v>
      </c>
      <c r="D30" s="24">
        <f>+'CF worksheet'!H30</f>
        <v>2261</v>
      </c>
      <c r="E30" s="211"/>
      <c r="F30" s="24">
        <f>1574-F29</f>
        <v>2196</v>
      </c>
      <c r="G30" s="24"/>
      <c r="H30" s="24"/>
      <c r="I30" s="24"/>
      <c r="J30" s="24"/>
      <c r="K30" s="24"/>
    </row>
    <row r="31" spans="2:11" ht="12">
      <c r="B31" s="3" t="s">
        <v>16</v>
      </c>
      <c r="D31" s="24">
        <f>+'CF worksheet'!H31+'CF worksheet'!H32+'CF worksheet'!H34+'CF worksheet'!H35</f>
        <v>6023.6565175</v>
      </c>
      <c r="E31" s="211"/>
      <c r="F31" s="24">
        <v>1607</v>
      </c>
      <c r="G31" s="24"/>
      <c r="H31" s="24"/>
      <c r="I31" s="24"/>
      <c r="J31" s="24"/>
      <c r="K31" s="24"/>
    </row>
    <row r="32" spans="2:11" ht="12">
      <c r="B32" s="3" t="s">
        <v>17</v>
      </c>
      <c r="D32" s="24">
        <f>+'CF worksheet'!H33</f>
        <v>167</v>
      </c>
      <c r="E32" s="211"/>
      <c r="F32" s="24">
        <v>-1741</v>
      </c>
      <c r="G32" s="24"/>
      <c r="H32" s="24"/>
      <c r="I32" s="24"/>
      <c r="J32" s="24"/>
      <c r="K32" s="24"/>
    </row>
    <row r="33" spans="2:11" ht="12">
      <c r="B33" s="1"/>
      <c r="D33" s="24"/>
      <c r="E33" s="211"/>
      <c r="F33" s="24"/>
      <c r="G33" s="24"/>
      <c r="H33" s="24"/>
      <c r="I33" s="24"/>
      <c r="J33" s="24"/>
      <c r="K33" s="24"/>
    </row>
    <row r="34" spans="1:11" ht="12">
      <c r="A34" s="3" t="s">
        <v>441</v>
      </c>
      <c r="D34" s="208">
        <f>SUM(D22:D32)</f>
        <v>8550.6565175</v>
      </c>
      <c r="E34" s="212"/>
      <c r="F34" s="208">
        <f>SUM(F22:F32)</f>
        <v>-2108</v>
      </c>
      <c r="G34" s="25"/>
      <c r="H34" s="25"/>
      <c r="I34" s="25"/>
      <c r="J34" s="25"/>
      <c r="K34" s="25"/>
    </row>
    <row r="35" spans="2:11" ht="12">
      <c r="B35" s="3" t="s">
        <v>544</v>
      </c>
      <c r="D35" s="24">
        <f>+'CF worksheet'!H38</f>
        <v>-1113.6565175</v>
      </c>
      <c r="E35" s="212"/>
      <c r="F35" s="24">
        <v>-1032</v>
      </c>
      <c r="G35" s="25"/>
      <c r="H35" s="25"/>
      <c r="I35" s="25"/>
      <c r="J35" s="24"/>
      <c r="K35" s="24"/>
    </row>
    <row r="36" spans="1:11" ht="12">
      <c r="A36" s="3" t="s">
        <v>440</v>
      </c>
      <c r="D36" s="208">
        <f>SUM(D34:D35)</f>
        <v>7437</v>
      </c>
      <c r="E36" s="212"/>
      <c r="F36" s="208">
        <f>SUM(F34:F35)</f>
        <v>-3140</v>
      </c>
      <c r="G36" s="25"/>
      <c r="H36" s="25"/>
      <c r="I36" s="25"/>
      <c r="J36" s="25"/>
      <c r="K36" s="25"/>
    </row>
    <row r="37" spans="4:11" ht="12">
      <c r="D37" s="25"/>
      <c r="E37" s="212"/>
      <c r="F37" s="25"/>
      <c r="G37" s="25"/>
      <c r="H37" s="25"/>
      <c r="I37" s="24"/>
      <c r="J37" s="25"/>
      <c r="K37" s="25"/>
    </row>
    <row r="38" spans="1:11" ht="12">
      <c r="A38" s="23" t="s">
        <v>80</v>
      </c>
      <c r="D38" s="24"/>
      <c r="E38" s="211"/>
      <c r="F38" s="24"/>
      <c r="G38" s="24"/>
      <c r="H38" s="24"/>
      <c r="I38" s="24"/>
      <c r="J38" s="24"/>
      <c r="K38" s="24"/>
    </row>
    <row r="39" spans="2:11" ht="12">
      <c r="B39" s="3" t="s">
        <v>26</v>
      </c>
      <c r="C39" s="3" t="s">
        <v>37</v>
      </c>
      <c r="D39" s="24">
        <f>+'CF worksheet'!H44</f>
        <v>0</v>
      </c>
      <c r="E39" s="211"/>
      <c r="F39" s="24">
        <v>512</v>
      </c>
      <c r="G39" s="24"/>
      <c r="H39" s="24"/>
      <c r="I39" s="24"/>
      <c r="J39" s="24"/>
      <c r="K39" s="24"/>
    </row>
    <row r="40" spans="2:11" ht="12">
      <c r="B40" s="3" t="s">
        <v>240</v>
      </c>
      <c r="D40" s="24">
        <f>+'CF worksheet'!H43</f>
        <v>-3035</v>
      </c>
      <c r="E40" s="211"/>
      <c r="F40" s="24">
        <v>0</v>
      </c>
      <c r="G40" s="24"/>
      <c r="H40" s="24"/>
      <c r="I40" s="24"/>
      <c r="J40" s="24"/>
      <c r="K40" s="24"/>
    </row>
    <row r="41" spans="2:11" ht="12">
      <c r="B41" s="3" t="s">
        <v>549</v>
      </c>
      <c r="D41" s="24">
        <f>+'CF worksheet'!H45</f>
        <v>-4888</v>
      </c>
      <c r="E41" s="211"/>
      <c r="F41" s="24">
        <v>0</v>
      </c>
      <c r="G41" s="24"/>
      <c r="H41" s="24"/>
      <c r="I41" s="24"/>
      <c r="J41" s="24"/>
      <c r="K41" s="24"/>
    </row>
    <row r="42" spans="2:11" ht="12">
      <c r="B42" s="3" t="s">
        <v>488</v>
      </c>
      <c r="D42" s="24">
        <f>+'CF worksheet'!H46</f>
        <v>-5792</v>
      </c>
      <c r="E42" s="212"/>
      <c r="F42" s="24">
        <v>-1598</v>
      </c>
      <c r="G42" s="25"/>
      <c r="H42" s="25"/>
      <c r="I42" s="25"/>
      <c r="J42" s="24"/>
      <c r="K42" s="24"/>
    </row>
    <row r="43" spans="1:11" ht="12">
      <c r="A43" s="3" t="s">
        <v>281</v>
      </c>
      <c r="D43" s="208">
        <f>SUM(D38:D42)</f>
        <v>-13715</v>
      </c>
      <c r="E43" s="212"/>
      <c r="F43" s="208">
        <f>SUM(F38:F42)</f>
        <v>-1086</v>
      </c>
      <c r="G43" s="25"/>
      <c r="H43" s="25"/>
      <c r="I43" s="25"/>
      <c r="J43" s="25"/>
      <c r="K43" s="25"/>
    </row>
    <row r="44" spans="4:11" ht="12">
      <c r="D44" s="24"/>
      <c r="E44" s="211"/>
      <c r="F44" s="24"/>
      <c r="G44" s="24"/>
      <c r="H44" s="24"/>
      <c r="I44" s="24"/>
      <c r="J44" s="24"/>
      <c r="K44" s="24"/>
    </row>
    <row r="45" spans="1:11" ht="12">
      <c r="A45" s="23" t="s">
        <v>79</v>
      </c>
      <c r="D45" s="25"/>
      <c r="E45" s="212"/>
      <c r="F45" s="25"/>
      <c r="G45" s="25"/>
      <c r="H45" s="25"/>
      <c r="I45" s="25"/>
      <c r="J45" s="25"/>
      <c r="K45" s="25"/>
    </row>
    <row r="46" spans="2:11" ht="12">
      <c r="B46" s="3" t="s">
        <v>547</v>
      </c>
      <c r="D46" s="24">
        <f>+'CF worksheet'!H51</f>
        <v>440</v>
      </c>
      <c r="E46" s="212"/>
      <c r="F46" s="24">
        <v>-494</v>
      </c>
      <c r="G46" s="25"/>
      <c r="H46" s="25"/>
      <c r="I46" s="24"/>
      <c r="J46" s="24"/>
      <c r="K46" s="24"/>
    </row>
    <row r="47" spans="2:11" ht="12">
      <c r="B47" s="3" t="s">
        <v>59</v>
      </c>
      <c r="D47" s="24">
        <v>0</v>
      </c>
      <c r="E47" s="212"/>
      <c r="F47" s="24">
        <v>5396</v>
      </c>
      <c r="G47" s="25"/>
      <c r="H47" s="25"/>
      <c r="I47" s="24"/>
      <c r="J47" s="24"/>
      <c r="K47" s="24"/>
    </row>
    <row r="48" spans="2:11" ht="12">
      <c r="B48" s="3" t="s">
        <v>128</v>
      </c>
      <c r="D48" s="24">
        <v>0</v>
      </c>
      <c r="E48" s="212"/>
      <c r="F48" s="24">
        <v>11909</v>
      </c>
      <c r="G48" s="25"/>
      <c r="H48" s="25"/>
      <c r="I48" s="24"/>
      <c r="J48" s="24"/>
      <c r="K48" s="24"/>
    </row>
    <row r="49" spans="2:11" ht="12">
      <c r="B49" s="3" t="s">
        <v>248</v>
      </c>
      <c r="D49" s="24">
        <f>+'CF worksheet'!H52</f>
        <v>292</v>
      </c>
      <c r="E49" s="212"/>
      <c r="F49" s="24">
        <v>0</v>
      </c>
      <c r="G49" s="25"/>
      <c r="H49" s="25"/>
      <c r="I49" s="24"/>
      <c r="J49" s="24"/>
      <c r="K49" s="24"/>
    </row>
    <row r="50" spans="1:11" ht="12">
      <c r="A50" s="3" t="s">
        <v>78</v>
      </c>
      <c r="D50" s="208">
        <f>SUM(D46:D49)</f>
        <v>732</v>
      </c>
      <c r="E50" s="211"/>
      <c r="F50" s="208">
        <f>SUM(F46:F49)</f>
        <v>16811</v>
      </c>
      <c r="G50" s="24"/>
      <c r="H50" s="24"/>
      <c r="I50" s="24"/>
      <c r="J50" s="24"/>
      <c r="K50" s="24"/>
    </row>
    <row r="51" spans="4:11" ht="12">
      <c r="D51" s="25"/>
      <c r="E51" s="211"/>
      <c r="F51" s="25"/>
      <c r="G51" s="24"/>
      <c r="H51" s="24"/>
      <c r="I51" s="24"/>
      <c r="J51" s="24"/>
      <c r="K51" s="24"/>
    </row>
    <row r="52" spans="1:11" ht="12">
      <c r="A52" s="3" t="s">
        <v>32</v>
      </c>
      <c r="D52" s="25">
        <f>+'CF worksheet'!H59</f>
        <v>-1599</v>
      </c>
      <c r="E52" s="211"/>
      <c r="F52" s="25">
        <v>5</v>
      </c>
      <c r="G52" s="24"/>
      <c r="H52" s="24"/>
      <c r="I52" s="24"/>
      <c r="J52" s="24"/>
      <c r="K52" s="24"/>
    </row>
    <row r="53" spans="4:11" ht="12">
      <c r="D53" s="24"/>
      <c r="E53" s="211"/>
      <c r="F53" s="24"/>
      <c r="G53" s="24"/>
      <c r="H53" s="24"/>
      <c r="I53" s="24"/>
      <c r="J53" s="24"/>
      <c r="K53" s="24"/>
    </row>
    <row r="54" spans="1:11" ht="15.75" customHeight="1">
      <c r="A54" s="23" t="s">
        <v>442</v>
      </c>
      <c r="D54" s="24">
        <f>D36+D43+D50+D52</f>
        <v>-7145</v>
      </c>
      <c r="E54" s="211"/>
      <c r="F54" s="24">
        <f>F36+F43+F50+F52</f>
        <v>12590</v>
      </c>
      <c r="G54" s="24"/>
      <c r="H54" s="24"/>
      <c r="I54" s="24"/>
      <c r="J54" s="24"/>
      <c r="K54" s="24"/>
    </row>
    <row r="55" spans="1:11" ht="15.75" customHeight="1">
      <c r="A55" s="23" t="s">
        <v>173</v>
      </c>
      <c r="D55" s="209">
        <f>+'CF worksheet'!C62</f>
        <v>12590</v>
      </c>
      <c r="E55" s="211"/>
      <c r="F55" s="209" t="s">
        <v>553</v>
      </c>
      <c r="G55" s="24"/>
      <c r="H55" s="24"/>
      <c r="I55" s="24"/>
      <c r="J55" s="24"/>
      <c r="K55" s="24"/>
    </row>
    <row r="56" spans="1:11" ht="17.25" customHeight="1" thickBot="1">
      <c r="A56" s="23" t="s">
        <v>174</v>
      </c>
      <c r="D56" s="210">
        <f>SUM(D54:D55)</f>
        <v>5445</v>
      </c>
      <c r="E56" s="212"/>
      <c r="F56" s="210">
        <f>SUM(F54:F55)</f>
        <v>12590</v>
      </c>
      <c r="G56" s="25"/>
      <c r="H56" s="25"/>
      <c r="I56" s="25"/>
      <c r="J56" s="25"/>
      <c r="K56" s="25"/>
    </row>
    <row r="57" spans="3:11" ht="12.75" thickTop="1">
      <c r="C57" s="24"/>
      <c r="D57" s="24"/>
      <c r="E57" s="211"/>
      <c r="F57" s="24"/>
      <c r="G57" s="24"/>
      <c r="H57" s="24"/>
      <c r="I57" s="24"/>
      <c r="J57" s="24"/>
      <c r="K57" s="24"/>
    </row>
    <row r="58" spans="3:11" ht="12">
      <c r="C58" s="24"/>
      <c r="D58" s="24"/>
      <c r="E58" s="211"/>
      <c r="F58" s="24"/>
      <c r="G58" s="24"/>
      <c r="H58" s="24"/>
      <c r="I58" s="24"/>
      <c r="J58" s="24"/>
      <c r="K58" s="24"/>
    </row>
    <row r="59" spans="1:11" ht="12">
      <c r="A59" s="23" t="s">
        <v>126</v>
      </c>
      <c r="C59" s="24"/>
      <c r="D59" s="24"/>
      <c r="E59" s="211"/>
      <c r="F59" s="24"/>
      <c r="G59" s="24"/>
      <c r="H59" s="24"/>
      <c r="I59" s="24"/>
      <c r="J59" s="24"/>
      <c r="K59" s="24"/>
    </row>
    <row r="60" spans="1:11" ht="15.75" customHeight="1">
      <c r="A60" s="23"/>
      <c r="B60" s="1" t="s">
        <v>167</v>
      </c>
      <c r="C60" s="24"/>
      <c r="D60" s="24">
        <f>+'Balance Sheet'!C27</f>
        <v>303</v>
      </c>
      <c r="E60" s="211"/>
      <c r="F60" s="24">
        <v>9542</v>
      </c>
      <c r="G60" s="24"/>
      <c r="H60" s="24"/>
      <c r="I60" s="24"/>
      <c r="J60" s="24"/>
      <c r="K60" s="24"/>
    </row>
    <row r="61" spans="2:11" ht="15.75" customHeight="1">
      <c r="B61" s="3" t="s">
        <v>457</v>
      </c>
      <c r="C61" s="24"/>
      <c r="D61" s="53">
        <f>+'Balance Sheet'!C28-D62</f>
        <v>3002.352</v>
      </c>
      <c r="E61" s="211"/>
      <c r="F61" s="53">
        <v>3048</v>
      </c>
      <c r="G61" s="24"/>
      <c r="H61" s="24"/>
      <c r="I61" s="24"/>
      <c r="J61" s="24"/>
      <c r="K61" s="24"/>
    </row>
    <row r="62" spans="2:11" ht="15.75" customHeight="1">
      <c r="B62" s="3" t="s">
        <v>142</v>
      </c>
      <c r="C62" s="24"/>
      <c r="D62" s="53">
        <f>100+2000+39.648</f>
        <v>2139.648</v>
      </c>
      <c r="E62" s="211"/>
      <c r="F62" s="53">
        <v>0</v>
      </c>
      <c r="G62" s="24"/>
      <c r="H62" s="24"/>
      <c r="I62" s="24"/>
      <c r="J62" s="24"/>
      <c r="K62" s="24"/>
    </row>
    <row r="63" spans="3:11" ht="17.25" customHeight="1" thickBot="1">
      <c r="C63" s="24"/>
      <c r="D63" s="210">
        <f>SUM(D60:D62)</f>
        <v>5445</v>
      </c>
      <c r="E63" s="211"/>
      <c r="F63" s="210">
        <f>SUM(F60:F62)</f>
        <v>12590</v>
      </c>
      <c r="G63" s="24"/>
      <c r="H63" s="24"/>
      <c r="I63" s="24"/>
      <c r="J63" s="24"/>
      <c r="K63" s="24"/>
    </row>
    <row r="64" spans="3:11" ht="12.75" thickTop="1">
      <c r="C64" s="25"/>
      <c r="D64" s="25"/>
      <c r="E64" s="25"/>
      <c r="F64" s="25"/>
      <c r="G64" s="25"/>
      <c r="H64" s="25"/>
      <c r="I64" s="25"/>
      <c r="J64" s="25"/>
      <c r="K64" s="25"/>
    </row>
    <row r="65" spans="1:11" s="172" customFormat="1" ht="12">
      <c r="A65" s="172" t="s">
        <v>27</v>
      </c>
      <c r="C65" s="177"/>
      <c r="D65" s="177"/>
      <c r="E65" s="177"/>
      <c r="F65" s="177"/>
      <c r="G65" s="177"/>
      <c r="H65" s="177"/>
      <c r="I65" s="177"/>
      <c r="J65" s="177"/>
      <c r="K65" s="177"/>
    </row>
    <row r="66" s="172" customFormat="1" ht="12">
      <c r="F66" s="247"/>
    </row>
    <row r="67" spans="1:5" s="169" customFormat="1" ht="12">
      <c r="A67" s="169" t="s">
        <v>44</v>
      </c>
      <c r="B67" s="170"/>
      <c r="C67" s="171"/>
      <c r="E67" s="172"/>
    </row>
    <row r="68" spans="1:5" s="169" customFormat="1" ht="12">
      <c r="A68" s="169" t="s">
        <v>220</v>
      </c>
      <c r="B68" s="170"/>
      <c r="C68" s="171"/>
      <c r="E68" s="172"/>
    </row>
    <row r="69" s="172" customFormat="1" ht="12"/>
    <row r="70" spans="1:12" s="172" customFormat="1" ht="12.75" customHeight="1">
      <c r="A70" s="311" t="s">
        <v>354</v>
      </c>
      <c r="B70" s="312"/>
      <c r="C70" s="312"/>
      <c r="D70" s="312"/>
      <c r="E70" s="312"/>
      <c r="F70" s="312"/>
      <c r="G70" s="165"/>
      <c r="H70" s="165"/>
      <c r="I70" s="165"/>
      <c r="J70" s="165"/>
      <c r="K70" s="165"/>
      <c r="L70" s="165"/>
    </row>
    <row r="71" spans="1:12" s="172" customFormat="1" ht="12.75">
      <c r="A71" s="165"/>
      <c r="B71" s="165"/>
      <c r="C71" s="165"/>
      <c r="D71" s="165"/>
      <c r="E71" s="165"/>
      <c r="F71" s="165"/>
      <c r="G71" s="165"/>
      <c r="H71" s="165"/>
      <c r="I71" s="165"/>
      <c r="J71" s="165"/>
      <c r="K71" s="165"/>
      <c r="L71" s="165"/>
    </row>
    <row r="73" spans="1:4" ht="12">
      <c r="A73" s="23" t="s">
        <v>37</v>
      </c>
      <c r="B73" s="23"/>
      <c r="C73" s="25"/>
      <c r="D73" s="25"/>
    </row>
    <row r="74" spans="1:4" ht="12">
      <c r="A74" s="23" t="s">
        <v>26</v>
      </c>
      <c r="B74" s="23"/>
      <c r="C74" s="25"/>
      <c r="D74" s="25"/>
    </row>
    <row r="75" spans="1:4" ht="12">
      <c r="A75" s="3" t="s">
        <v>41</v>
      </c>
      <c r="C75" s="24"/>
      <c r="D75" s="24"/>
    </row>
    <row r="76" spans="2:6" ht="12">
      <c r="B76" s="3" t="s">
        <v>38</v>
      </c>
      <c r="F76" s="53">
        <v>5072</v>
      </c>
    </row>
    <row r="77" spans="2:6" ht="12">
      <c r="B77" s="3" t="s">
        <v>549</v>
      </c>
      <c r="F77" s="53">
        <v>986</v>
      </c>
    </row>
    <row r="78" spans="2:6" ht="12">
      <c r="B78" s="3" t="s">
        <v>47</v>
      </c>
      <c r="F78" s="53">
        <f>152+994-739</f>
        <v>407</v>
      </c>
    </row>
    <row r="79" spans="2:6" ht="12">
      <c r="B79" s="3" t="s">
        <v>10</v>
      </c>
      <c r="F79" s="53">
        <v>7674</v>
      </c>
    </row>
    <row r="80" spans="2:6" ht="12">
      <c r="B80" s="3" t="s">
        <v>545</v>
      </c>
      <c r="F80" s="53">
        <v>623</v>
      </c>
    </row>
    <row r="81" spans="2:6" ht="12">
      <c r="B81" s="3" t="s">
        <v>457</v>
      </c>
      <c r="F81" s="53">
        <v>512</v>
      </c>
    </row>
    <row r="82" spans="2:6" ht="12">
      <c r="B82" s="3" t="s">
        <v>12</v>
      </c>
      <c r="F82" s="53">
        <v>-64</v>
      </c>
    </row>
    <row r="83" spans="2:6" ht="12">
      <c r="B83" s="3" t="s">
        <v>16</v>
      </c>
      <c r="F83" s="53">
        <v>-800</v>
      </c>
    </row>
    <row r="84" spans="2:6" ht="12">
      <c r="B84" s="3" t="s">
        <v>14</v>
      </c>
      <c r="F84" s="53">
        <v>-5234</v>
      </c>
    </row>
    <row r="85" spans="2:6" ht="12">
      <c r="B85" s="3" t="s">
        <v>547</v>
      </c>
      <c r="F85" s="53">
        <v>-494</v>
      </c>
    </row>
    <row r="86" spans="2:6" ht="12">
      <c r="B86" s="3" t="s">
        <v>15</v>
      </c>
      <c r="F86" s="53">
        <v>-1357</v>
      </c>
    </row>
    <row r="87" spans="2:6" ht="12">
      <c r="B87" s="3" t="s">
        <v>48</v>
      </c>
      <c r="F87" s="85">
        <f>SUM(F76:F86)</f>
        <v>7325</v>
      </c>
    </row>
    <row r="88" spans="2:6" ht="12">
      <c r="B88" s="3" t="s">
        <v>39</v>
      </c>
      <c r="F88" s="53">
        <v>-1717</v>
      </c>
    </row>
    <row r="89" spans="2:6" ht="12.75" thickBot="1">
      <c r="B89" s="3" t="s">
        <v>53</v>
      </c>
      <c r="F89" s="55">
        <f>SUM(F87:F88)</f>
        <v>5608</v>
      </c>
    </row>
    <row r="90" ht="12.75" thickTop="1">
      <c r="F90" s="24"/>
    </row>
    <row r="91" spans="2:6" ht="12">
      <c r="B91" s="3" t="s">
        <v>52</v>
      </c>
      <c r="F91" s="53"/>
    </row>
    <row r="92" spans="2:6" ht="12">
      <c r="B92" s="3" t="s">
        <v>40</v>
      </c>
      <c r="F92" s="53">
        <v>5604</v>
      </c>
    </row>
    <row r="93" spans="2:6" ht="12">
      <c r="B93" s="3" t="s">
        <v>42</v>
      </c>
      <c r="F93" s="53">
        <v>4</v>
      </c>
    </row>
    <row r="94" spans="2:6" ht="12.75" thickBot="1">
      <c r="B94" s="3" t="s">
        <v>51</v>
      </c>
      <c r="F94" s="90">
        <f>SUM(F92:F93)</f>
        <v>5608</v>
      </c>
    </row>
    <row r="95" ht="12.75" thickTop="1"/>
    <row r="96" spans="2:6" ht="12.75" thickBot="1">
      <c r="B96" s="3" t="s">
        <v>43</v>
      </c>
      <c r="F96" s="86">
        <f>+F81</f>
        <v>512</v>
      </c>
    </row>
    <row r="97" ht="12.75" thickTop="1"/>
  </sheetData>
  <mergeCells count="7">
    <mergeCell ref="A70:F70"/>
    <mergeCell ref="A5:F5"/>
    <mergeCell ref="A6:D6"/>
    <mergeCell ref="A1:F1"/>
    <mergeCell ref="A2:F2"/>
    <mergeCell ref="A3:F3"/>
    <mergeCell ref="A4:F4"/>
  </mergeCells>
  <printOptions/>
  <pageMargins left="0.984251968503937" right="0.3937007874015748" top="0.7874015748031497" bottom="0.72" header="0.5118110236220472" footer="0.41"/>
  <pageSetup horizontalDpi="600" verticalDpi="600" orientation="portrait" scale="76" r:id="rId1"/>
  <rowBreaks count="1" manualBreakCount="1">
    <brk id="70" max="5" man="1"/>
  </rowBreaks>
</worksheet>
</file>

<file path=xl/worksheets/sheet6.xml><?xml version="1.0" encoding="utf-8"?>
<worksheet xmlns="http://schemas.openxmlformats.org/spreadsheetml/2006/main" xmlns:r="http://schemas.openxmlformats.org/officeDocument/2006/relationships">
  <dimension ref="A1:V408"/>
  <sheetViews>
    <sheetView zoomScaleSheetLayoutView="100" workbookViewId="0" topLeftCell="A132">
      <selection activeCell="P251" sqref="P251"/>
    </sheetView>
  </sheetViews>
  <sheetFormatPr defaultColWidth="9.140625" defaultRowHeight="12.75"/>
  <cols>
    <col min="1" max="1" width="4.421875" style="3" customWidth="1"/>
    <col min="2" max="2" width="3.7109375" style="3" customWidth="1"/>
    <col min="3" max="3" width="4.00390625" style="3" customWidth="1"/>
    <col min="4" max="5" width="8.7109375" style="3" customWidth="1"/>
    <col min="6" max="6" width="5.7109375" style="3" customWidth="1"/>
    <col min="7" max="7" width="10.00390625" style="3" customWidth="1"/>
    <col min="8" max="8" width="8.140625" style="3" customWidth="1"/>
    <col min="9" max="9" width="10.00390625" style="3" customWidth="1"/>
    <col min="10" max="10" width="7.7109375" style="3" customWidth="1"/>
    <col min="11" max="11" width="11.28125" style="3" customWidth="1"/>
    <col min="12" max="12" width="6.7109375" style="3" customWidth="1"/>
    <col min="13" max="13" width="5.8515625" style="3" customWidth="1"/>
    <col min="14" max="14" width="7.00390625" style="3" bestFit="1" customWidth="1"/>
    <col min="15" max="15" width="7.00390625" style="3" customWidth="1"/>
    <col min="16" max="16" width="9.140625" style="3" customWidth="1"/>
    <col min="17" max="17" width="10.00390625" style="3" bestFit="1" customWidth="1"/>
    <col min="18" max="16384" width="9.140625" style="3" customWidth="1"/>
  </cols>
  <sheetData>
    <row r="1" spans="1:15" ht="12">
      <c r="A1" s="307" t="s">
        <v>536</v>
      </c>
      <c r="B1" s="307"/>
      <c r="C1" s="307"/>
      <c r="D1" s="307"/>
      <c r="E1" s="307"/>
      <c r="F1" s="307"/>
      <c r="G1" s="307"/>
      <c r="H1" s="307"/>
      <c r="I1" s="307"/>
      <c r="J1" s="307"/>
      <c r="K1" s="307"/>
      <c r="L1" s="307"/>
      <c r="M1" s="307"/>
      <c r="N1" s="307"/>
      <c r="O1" s="307"/>
    </row>
    <row r="2" spans="1:15" ht="12">
      <c r="A2" s="309" t="s">
        <v>455</v>
      </c>
      <c r="B2" s="309"/>
      <c r="C2" s="309"/>
      <c r="D2" s="309"/>
      <c r="E2" s="309"/>
      <c r="F2" s="309"/>
      <c r="G2" s="309"/>
      <c r="H2" s="309"/>
      <c r="I2" s="309"/>
      <c r="J2" s="309"/>
      <c r="K2" s="309"/>
      <c r="L2" s="309"/>
      <c r="M2" s="309"/>
      <c r="N2" s="309"/>
      <c r="O2" s="309"/>
    </row>
    <row r="3" spans="1:15" ht="12">
      <c r="A3" s="369"/>
      <c r="B3" s="369"/>
      <c r="C3" s="369"/>
      <c r="D3" s="369"/>
      <c r="E3" s="369"/>
      <c r="F3" s="369"/>
      <c r="G3" s="369"/>
      <c r="H3" s="369"/>
      <c r="I3" s="369"/>
      <c r="J3" s="369"/>
      <c r="K3" s="369"/>
      <c r="L3" s="369"/>
      <c r="M3" s="369"/>
      <c r="N3" s="369"/>
      <c r="O3" s="369"/>
    </row>
    <row r="4" spans="1:15" ht="12">
      <c r="A4" s="307" t="s">
        <v>349</v>
      </c>
      <c r="B4" s="307"/>
      <c r="C4" s="307"/>
      <c r="D4" s="307"/>
      <c r="E4" s="307"/>
      <c r="F4" s="307"/>
      <c r="G4" s="307"/>
      <c r="H4" s="307"/>
      <c r="I4" s="307"/>
      <c r="J4" s="307"/>
      <c r="K4" s="307"/>
      <c r="L4" s="307"/>
      <c r="M4" s="307"/>
      <c r="N4" s="307"/>
      <c r="O4" s="307"/>
    </row>
    <row r="5" spans="1:15" ht="12">
      <c r="A5" s="370"/>
      <c r="B5" s="370"/>
      <c r="C5" s="370"/>
      <c r="D5" s="370"/>
      <c r="E5" s="370"/>
      <c r="F5" s="370"/>
      <c r="G5" s="370"/>
      <c r="H5" s="370"/>
      <c r="I5" s="370"/>
      <c r="J5" s="370"/>
      <c r="K5" s="370"/>
      <c r="L5" s="370"/>
      <c r="M5" s="370"/>
      <c r="N5" s="370"/>
      <c r="O5" s="370"/>
    </row>
    <row r="6" spans="1:15" ht="12">
      <c r="A6" s="31"/>
      <c r="B6" s="31"/>
      <c r="C6" s="31"/>
      <c r="D6" s="31"/>
      <c r="E6" s="31"/>
      <c r="F6" s="31"/>
      <c r="G6" s="31"/>
      <c r="H6" s="31"/>
      <c r="I6" s="31"/>
      <c r="J6" s="31"/>
      <c r="K6" s="31"/>
      <c r="L6" s="31"/>
      <c r="M6" s="31"/>
      <c r="N6" s="31"/>
      <c r="O6" s="31"/>
    </row>
    <row r="7" spans="1:15" ht="12">
      <c r="A7" s="91" t="s">
        <v>492</v>
      </c>
      <c r="B7" s="93" t="s">
        <v>493</v>
      </c>
      <c r="C7" s="31"/>
      <c r="D7" s="31"/>
      <c r="E7" s="31"/>
      <c r="F7" s="31"/>
      <c r="G7" s="31"/>
      <c r="H7" s="31"/>
      <c r="I7" s="31"/>
      <c r="J7" s="31"/>
      <c r="K7" s="31"/>
      <c r="L7" s="31"/>
      <c r="M7" s="31"/>
      <c r="N7" s="31"/>
      <c r="O7" s="31"/>
    </row>
    <row r="8" spans="1:15" ht="12">
      <c r="A8" s="34"/>
      <c r="B8" s="31"/>
      <c r="C8" s="31"/>
      <c r="D8" s="31"/>
      <c r="E8" s="31"/>
      <c r="F8" s="31"/>
      <c r="G8" s="31"/>
      <c r="H8" s="31"/>
      <c r="I8" s="31"/>
      <c r="J8" s="31"/>
      <c r="K8" s="31"/>
      <c r="L8" s="31"/>
      <c r="M8" s="31"/>
      <c r="N8" s="31"/>
      <c r="O8" s="31"/>
    </row>
    <row r="9" spans="1:15" ht="12">
      <c r="A9" s="91" t="s">
        <v>494</v>
      </c>
      <c r="B9" s="93" t="s">
        <v>495</v>
      </c>
      <c r="C9" s="31"/>
      <c r="D9" s="31"/>
      <c r="E9" s="31"/>
      <c r="F9" s="31"/>
      <c r="G9" s="31"/>
      <c r="H9" s="31"/>
      <c r="I9" s="31"/>
      <c r="J9" s="31"/>
      <c r="K9" s="31"/>
      <c r="L9" s="31"/>
      <c r="M9" s="31"/>
      <c r="N9" s="31"/>
      <c r="O9" s="31"/>
    </row>
    <row r="10" spans="1:15" ht="12">
      <c r="A10" s="91"/>
      <c r="B10" s="93"/>
      <c r="C10" s="31"/>
      <c r="D10" s="31"/>
      <c r="E10" s="31"/>
      <c r="F10" s="31"/>
      <c r="G10" s="31"/>
      <c r="H10" s="31"/>
      <c r="I10" s="31"/>
      <c r="J10" s="31"/>
      <c r="K10" s="31"/>
      <c r="L10" s="31"/>
      <c r="M10" s="31"/>
      <c r="N10" s="31"/>
      <c r="O10" s="31"/>
    </row>
    <row r="11" spans="1:15" ht="12">
      <c r="A11" s="91"/>
      <c r="B11" s="327" t="s">
        <v>184</v>
      </c>
      <c r="C11" s="328"/>
      <c r="D11" s="328"/>
      <c r="E11" s="328"/>
      <c r="F11" s="328"/>
      <c r="G11" s="328"/>
      <c r="H11" s="328"/>
      <c r="I11" s="328"/>
      <c r="J11" s="328"/>
      <c r="K11" s="328"/>
      <c r="L11" s="328"/>
      <c r="M11" s="328"/>
      <c r="N11" s="328"/>
      <c r="O11" s="328"/>
    </row>
    <row r="12" spans="1:15" ht="12">
      <c r="A12" s="91"/>
      <c r="B12" s="328"/>
      <c r="C12" s="328"/>
      <c r="D12" s="328"/>
      <c r="E12" s="328"/>
      <c r="F12" s="328"/>
      <c r="G12" s="328"/>
      <c r="H12" s="328"/>
      <c r="I12" s="328"/>
      <c r="J12" s="328"/>
      <c r="K12" s="328"/>
      <c r="L12" s="328"/>
      <c r="M12" s="328"/>
      <c r="N12" s="328"/>
      <c r="O12" s="328"/>
    </row>
    <row r="13" spans="1:15" ht="12">
      <c r="A13" s="91"/>
      <c r="B13" s="328"/>
      <c r="C13" s="328"/>
      <c r="D13" s="328"/>
      <c r="E13" s="328"/>
      <c r="F13" s="328"/>
      <c r="G13" s="328"/>
      <c r="H13" s="328"/>
      <c r="I13" s="328"/>
      <c r="J13" s="328"/>
      <c r="K13" s="328"/>
      <c r="L13" s="328"/>
      <c r="M13" s="328"/>
      <c r="N13" s="328"/>
      <c r="O13" s="328"/>
    </row>
    <row r="14" spans="1:15" ht="12">
      <c r="A14" s="91"/>
      <c r="B14" s="328"/>
      <c r="C14" s="328"/>
      <c r="D14" s="328"/>
      <c r="E14" s="328"/>
      <c r="F14" s="328"/>
      <c r="G14" s="328"/>
      <c r="H14" s="328"/>
      <c r="I14" s="328"/>
      <c r="J14" s="328"/>
      <c r="K14" s="328"/>
      <c r="L14" s="328"/>
      <c r="M14" s="328"/>
      <c r="N14" s="328"/>
      <c r="O14" s="328"/>
    </row>
    <row r="15" spans="1:15" ht="12" customHeight="1">
      <c r="A15" s="34"/>
      <c r="B15" s="31"/>
      <c r="C15" s="31"/>
      <c r="D15" s="31"/>
      <c r="E15" s="31"/>
      <c r="F15" s="31"/>
      <c r="G15" s="31"/>
      <c r="H15" s="31"/>
      <c r="I15" s="31"/>
      <c r="J15" s="31"/>
      <c r="K15" s="31"/>
      <c r="L15" s="31"/>
      <c r="M15" s="31"/>
      <c r="N15" s="31"/>
      <c r="O15" s="31"/>
    </row>
    <row r="16" spans="1:15" ht="12" customHeight="1">
      <c r="A16" s="34"/>
      <c r="B16" s="361" t="s">
        <v>166</v>
      </c>
      <c r="C16" s="361"/>
      <c r="D16" s="361"/>
      <c r="E16" s="361"/>
      <c r="F16" s="361"/>
      <c r="G16" s="361"/>
      <c r="H16" s="361"/>
      <c r="I16" s="361"/>
      <c r="J16" s="361"/>
      <c r="K16" s="361"/>
      <c r="L16" s="361"/>
      <c r="M16" s="361"/>
      <c r="N16" s="361"/>
      <c r="O16" s="361"/>
    </row>
    <row r="17" spans="1:15" ht="12" customHeight="1">
      <c r="A17" s="34"/>
      <c r="B17" s="361"/>
      <c r="C17" s="361"/>
      <c r="D17" s="361"/>
      <c r="E17" s="361"/>
      <c r="F17" s="361"/>
      <c r="G17" s="361"/>
      <c r="H17" s="361"/>
      <c r="I17" s="361"/>
      <c r="J17" s="361"/>
      <c r="K17" s="361"/>
      <c r="L17" s="361"/>
      <c r="M17" s="361"/>
      <c r="N17" s="361"/>
      <c r="O17" s="361"/>
    </row>
    <row r="18" spans="1:15" ht="12" customHeight="1">
      <c r="A18" s="34"/>
      <c r="B18" s="31"/>
      <c r="C18" s="31"/>
      <c r="D18" s="31"/>
      <c r="E18" s="31"/>
      <c r="F18" s="31"/>
      <c r="G18" s="31"/>
      <c r="H18" s="31"/>
      <c r="I18" s="31"/>
      <c r="J18" s="31"/>
      <c r="K18" s="31"/>
      <c r="L18" s="31"/>
      <c r="M18" s="31"/>
      <c r="N18" s="31"/>
      <c r="O18" s="31"/>
    </row>
    <row r="19" spans="1:15" ht="12" customHeight="1">
      <c r="A19" s="34"/>
      <c r="B19" s="361" t="s">
        <v>408</v>
      </c>
      <c r="C19" s="361"/>
      <c r="D19" s="361"/>
      <c r="E19" s="361"/>
      <c r="F19" s="361"/>
      <c r="G19" s="361"/>
      <c r="H19" s="361"/>
      <c r="I19" s="361"/>
      <c r="J19" s="361"/>
      <c r="K19" s="361"/>
      <c r="L19" s="361"/>
      <c r="M19" s="361"/>
      <c r="N19" s="361"/>
      <c r="O19" s="361"/>
    </row>
    <row r="20" spans="1:15" ht="12" customHeight="1">
      <c r="A20" s="34"/>
      <c r="B20" s="361"/>
      <c r="C20" s="361"/>
      <c r="D20" s="361"/>
      <c r="E20" s="361"/>
      <c r="F20" s="361"/>
      <c r="G20" s="361"/>
      <c r="H20" s="361"/>
      <c r="I20" s="361"/>
      <c r="J20" s="361"/>
      <c r="K20" s="361"/>
      <c r="L20" s="361"/>
      <c r="M20" s="361"/>
      <c r="N20" s="361"/>
      <c r="O20" s="361"/>
    </row>
    <row r="21" spans="1:15" ht="12" customHeight="1">
      <c r="A21" s="34"/>
      <c r="B21" s="361"/>
      <c r="C21" s="361"/>
      <c r="D21" s="361"/>
      <c r="E21" s="361"/>
      <c r="F21" s="361"/>
      <c r="G21" s="361"/>
      <c r="H21" s="361"/>
      <c r="I21" s="361"/>
      <c r="J21" s="361"/>
      <c r="K21" s="361"/>
      <c r="L21" s="361"/>
      <c r="M21" s="361"/>
      <c r="N21" s="361"/>
      <c r="O21" s="361"/>
    </row>
    <row r="22" spans="1:15" ht="12" customHeight="1">
      <c r="A22" s="34"/>
      <c r="B22" s="142"/>
      <c r="C22" s="89"/>
      <c r="D22" s="89"/>
      <c r="E22" s="89"/>
      <c r="F22" s="89"/>
      <c r="G22" s="89"/>
      <c r="H22" s="89"/>
      <c r="I22" s="89"/>
      <c r="J22" s="89"/>
      <c r="K22" s="89"/>
      <c r="L22" s="89"/>
      <c r="M22" s="89"/>
      <c r="N22" s="89"/>
      <c r="O22" s="89"/>
    </row>
    <row r="23" spans="1:15" ht="12" customHeight="1">
      <c r="A23" s="34"/>
      <c r="B23" s="89"/>
      <c r="C23" s="89"/>
      <c r="D23" s="89"/>
      <c r="E23" s="89"/>
      <c r="F23" s="89"/>
      <c r="G23" s="89"/>
      <c r="H23" s="89"/>
      <c r="I23" s="89"/>
      <c r="J23" s="89"/>
      <c r="K23" s="89"/>
      <c r="L23" s="89"/>
      <c r="M23" s="89"/>
      <c r="N23" s="89"/>
      <c r="O23" s="89"/>
    </row>
    <row r="24" spans="1:15" ht="12">
      <c r="A24" s="91" t="s">
        <v>496</v>
      </c>
      <c r="B24" s="93" t="s">
        <v>186</v>
      </c>
      <c r="C24" s="31"/>
      <c r="D24" s="31"/>
      <c r="E24" s="31"/>
      <c r="F24" s="31"/>
      <c r="G24" s="31"/>
      <c r="H24" s="31"/>
      <c r="I24" s="31"/>
      <c r="J24" s="31"/>
      <c r="K24" s="31"/>
      <c r="L24" s="31"/>
      <c r="M24" s="31"/>
      <c r="N24" s="31"/>
      <c r="O24" s="31"/>
    </row>
    <row r="25" spans="1:15" ht="12">
      <c r="A25" s="91"/>
      <c r="B25" s="93"/>
      <c r="C25" s="31"/>
      <c r="D25" s="31"/>
      <c r="E25" s="31"/>
      <c r="F25" s="31"/>
      <c r="G25" s="31"/>
      <c r="H25" s="31"/>
      <c r="I25" s="31"/>
      <c r="J25" s="31"/>
      <c r="K25" s="31"/>
      <c r="L25" s="31"/>
      <c r="M25" s="31"/>
      <c r="N25" s="31"/>
      <c r="O25" s="31"/>
    </row>
    <row r="26" spans="1:15" ht="38.25" customHeight="1">
      <c r="A26" s="91"/>
      <c r="B26" s="295" t="s">
        <v>342</v>
      </c>
      <c r="C26" s="295"/>
      <c r="D26" s="295"/>
      <c r="E26" s="295"/>
      <c r="F26" s="295"/>
      <c r="G26" s="295"/>
      <c r="H26" s="295"/>
      <c r="I26" s="295"/>
      <c r="J26" s="295"/>
      <c r="K26" s="295"/>
      <c r="L26" s="295"/>
      <c r="M26" s="295"/>
      <c r="N26" s="295"/>
      <c r="O26" s="295"/>
    </row>
    <row r="27" spans="1:15" ht="12" customHeight="1">
      <c r="A27" s="91"/>
      <c r="B27" s="158"/>
      <c r="C27" s="158"/>
      <c r="D27" s="158"/>
      <c r="E27" s="158"/>
      <c r="F27" s="158"/>
      <c r="G27" s="158"/>
      <c r="H27" s="158"/>
      <c r="I27" s="158"/>
      <c r="J27" s="158"/>
      <c r="K27" s="158"/>
      <c r="L27" s="158"/>
      <c r="M27" s="158"/>
      <c r="N27" s="158"/>
      <c r="O27" s="158"/>
    </row>
    <row r="28" spans="1:15" ht="12" customHeight="1">
      <c r="A28" s="91"/>
      <c r="B28" s="295" t="s">
        <v>262</v>
      </c>
      <c r="C28" s="295"/>
      <c r="E28" s="295" t="s">
        <v>263</v>
      </c>
      <c r="F28" s="295"/>
      <c r="G28" s="295"/>
      <c r="H28" s="295"/>
      <c r="I28" s="295"/>
      <c r="J28" s="295"/>
      <c r="K28" s="295"/>
      <c r="L28" s="295"/>
      <c r="M28" s="295"/>
      <c r="N28" s="295"/>
      <c r="O28" s="295"/>
    </row>
    <row r="29" spans="1:15" ht="12" customHeight="1">
      <c r="A29" s="91"/>
      <c r="B29" s="295" t="s">
        <v>264</v>
      </c>
      <c r="C29" s="295"/>
      <c r="E29" s="295" t="s">
        <v>288</v>
      </c>
      <c r="F29" s="295"/>
      <c r="G29" s="295"/>
      <c r="H29" s="295"/>
      <c r="I29" s="295"/>
      <c r="J29" s="295"/>
      <c r="K29" s="295"/>
      <c r="L29" s="295"/>
      <c r="M29" s="295"/>
      <c r="N29" s="295"/>
      <c r="O29" s="295"/>
    </row>
    <row r="30" spans="1:15" ht="12" customHeight="1">
      <c r="A30" s="91"/>
      <c r="B30" s="295" t="s">
        <v>289</v>
      </c>
      <c r="C30" s="295"/>
      <c r="E30" s="295" t="s">
        <v>290</v>
      </c>
      <c r="F30" s="295"/>
      <c r="G30" s="295"/>
      <c r="H30" s="295"/>
      <c r="I30" s="295"/>
      <c r="J30" s="295"/>
      <c r="K30" s="295"/>
      <c r="L30" s="295"/>
      <c r="M30" s="295"/>
      <c r="N30" s="295"/>
      <c r="O30" s="295"/>
    </row>
    <row r="31" spans="1:15" ht="12" customHeight="1">
      <c r="A31" s="91"/>
      <c r="B31" s="295" t="s">
        <v>291</v>
      </c>
      <c r="C31" s="295"/>
      <c r="E31" s="295" t="s">
        <v>81</v>
      </c>
      <c r="F31" s="295"/>
      <c r="G31" s="295"/>
      <c r="H31" s="295"/>
      <c r="I31" s="295"/>
      <c r="J31" s="295"/>
      <c r="K31" s="295"/>
      <c r="L31" s="295"/>
      <c r="M31" s="295"/>
      <c r="N31" s="295"/>
      <c r="O31" s="295"/>
    </row>
    <row r="32" spans="1:15" ht="12" customHeight="1">
      <c r="A32" s="91"/>
      <c r="B32" s="295" t="s">
        <v>292</v>
      </c>
      <c r="C32" s="295"/>
      <c r="E32" s="295" t="s">
        <v>293</v>
      </c>
      <c r="F32" s="295"/>
      <c r="G32" s="295"/>
      <c r="H32" s="295"/>
      <c r="I32" s="295"/>
      <c r="J32" s="295"/>
      <c r="K32" s="295"/>
      <c r="L32" s="295"/>
      <c r="M32" s="295"/>
      <c r="N32" s="295"/>
      <c r="O32" s="295"/>
    </row>
    <row r="33" spans="1:15" ht="12" customHeight="1">
      <c r="A33" s="91"/>
      <c r="B33" s="295" t="s">
        <v>294</v>
      </c>
      <c r="C33" s="295"/>
      <c r="E33" s="295" t="s">
        <v>295</v>
      </c>
      <c r="F33" s="295"/>
      <c r="G33" s="295"/>
      <c r="H33" s="295"/>
      <c r="I33" s="295"/>
      <c r="J33" s="295"/>
      <c r="K33" s="295"/>
      <c r="L33" s="295"/>
      <c r="M33" s="295"/>
      <c r="N33" s="295"/>
      <c r="O33" s="295"/>
    </row>
    <row r="34" spans="1:15" ht="12" customHeight="1">
      <c r="A34" s="91"/>
      <c r="B34" s="295" t="s">
        <v>296</v>
      </c>
      <c r="C34" s="295"/>
      <c r="E34" s="295" t="s">
        <v>297</v>
      </c>
      <c r="F34" s="295"/>
      <c r="G34" s="295"/>
      <c r="H34" s="295"/>
      <c r="I34" s="295"/>
      <c r="J34" s="295"/>
      <c r="K34" s="295"/>
      <c r="L34" s="295"/>
      <c r="M34" s="295"/>
      <c r="N34" s="295"/>
      <c r="O34" s="295"/>
    </row>
    <row r="35" spans="1:15" ht="12" customHeight="1">
      <c r="A35" s="91"/>
      <c r="B35" s="295" t="s">
        <v>298</v>
      </c>
      <c r="C35" s="295"/>
      <c r="E35" s="295" t="s">
        <v>299</v>
      </c>
      <c r="F35" s="295"/>
      <c r="G35" s="295"/>
      <c r="H35" s="295"/>
      <c r="I35" s="295"/>
      <c r="J35" s="295"/>
      <c r="K35" s="295"/>
      <c r="L35" s="295"/>
      <c r="M35" s="295"/>
      <c r="N35" s="295"/>
      <c r="O35" s="295"/>
    </row>
    <row r="36" spans="1:15" ht="12" customHeight="1">
      <c r="A36" s="91"/>
      <c r="B36" s="295" t="s">
        <v>300</v>
      </c>
      <c r="C36" s="295"/>
      <c r="E36" s="295" t="s">
        <v>301</v>
      </c>
      <c r="F36" s="295"/>
      <c r="G36" s="295"/>
      <c r="H36" s="295"/>
      <c r="I36" s="295"/>
      <c r="J36" s="295"/>
      <c r="K36" s="295"/>
      <c r="L36" s="295"/>
      <c r="M36" s="295"/>
      <c r="N36" s="295"/>
      <c r="O36" s="295"/>
    </row>
    <row r="37" spans="1:15" ht="12" customHeight="1">
      <c r="A37" s="91"/>
      <c r="B37" s="295" t="s">
        <v>302</v>
      </c>
      <c r="C37" s="295"/>
      <c r="E37" s="295" t="s">
        <v>303</v>
      </c>
      <c r="F37" s="295"/>
      <c r="G37" s="295"/>
      <c r="H37" s="295"/>
      <c r="I37" s="295"/>
      <c r="J37" s="295"/>
      <c r="K37" s="295"/>
      <c r="L37" s="295"/>
      <c r="M37" s="295"/>
      <c r="N37" s="295"/>
      <c r="O37" s="295"/>
    </row>
    <row r="38" spans="1:15" ht="12" customHeight="1">
      <c r="A38" s="91"/>
      <c r="B38" s="295" t="s">
        <v>304</v>
      </c>
      <c r="C38" s="295"/>
      <c r="E38" s="295" t="s">
        <v>305</v>
      </c>
      <c r="F38" s="295"/>
      <c r="G38" s="295"/>
      <c r="H38" s="295"/>
      <c r="I38" s="295"/>
      <c r="J38" s="295"/>
      <c r="K38" s="295"/>
      <c r="L38" s="295"/>
      <c r="M38" s="295"/>
      <c r="N38" s="295"/>
      <c r="O38" s="295"/>
    </row>
    <row r="39" spans="1:15" ht="12" customHeight="1">
      <c r="A39" s="91"/>
      <c r="B39" s="295" t="s">
        <v>306</v>
      </c>
      <c r="C39" s="295"/>
      <c r="E39" s="295" t="s">
        <v>307</v>
      </c>
      <c r="F39" s="295"/>
      <c r="G39" s="295"/>
      <c r="H39" s="295"/>
      <c r="I39" s="295"/>
      <c r="J39" s="295"/>
      <c r="K39" s="295"/>
      <c r="L39" s="295"/>
      <c r="M39" s="295"/>
      <c r="N39" s="295"/>
      <c r="O39" s="295"/>
    </row>
    <row r="40" spans="1:15" ht="12" customHeight="1">
      <c r="A40" s="91"/>
      <c r="B40" s="295" t="s">
        <v>308</v>
      </c>
      <c r="C40" s="295"/>
      <c r="E40" s="295" t="s">
        <v>309</v>
      </c>
      <c r="F40" s="295"/>
      <c r="G40" s="295"/>
      <c r="H40" s="295"/>
      <c r="I40" s="295"/>
      <c r="J40" s="295"/>
      <c r="K40" s="295"/>
      <c r="L40" s="295"/>
      <c r="M40" s="295"/>
      <c r="N40" s="295"/>
      <c r="O40" s="295"/>
    </row>
    <row r="41" spans="1:15" ht="12" customHeight="1">
      <c r="A41" s="91"/>
      <c r="B41" s="158"/>
      <c r="C41" s="158"/>
      <c r="E41" s="158"/>
      <c r="F41" s="158"/>
      <c r="G41" s="158"/>
      <c r="H41" s="158"/>
      <c r="I41" s="158"/>
      <c r="J41" s="158"/>
      <c r="K41" s="158"/>
      <c r="L41" s="158"/>
      <c r="M41" s="158"/>
      <c r="N41" s="158"/>
      <c r="O41" s="158"/>
    </row>
    <row r="42" spans="1:15" ht="39" customHeight="1">
      <c r="A42" s="91"/>
      <c r="B42" s="295" t="s">
        <v>310</v>
      </c>
      <c r="C42" s="295"/>
      <c r="D42" s="295"/>
      <c r="E42" s="295"/>
      <c r="F42" s="295"/>
      <c r="G42" s="295"/>
      <c r="H42" s="295"/>
      <c r="I42" s="295"/>
      <c r="J42" s="295"/>
      <c r="K42" s="295"/>
      <c r="L42" s="295"/>
      <c r="M42" s="295"/>
      <c r="N42" s="295"/>
      <c r="O42" s="295"/>
    </row>
    <row r="43" spans="1:15" ht="12" customHeight="1">
      <c r="A43" s="91"/>
      <c r="B43" s="158"/>
      <c r="C43" s="158"/>
      <c r="E43" s="158"/>
      <c r="F43" s="158"/>
      <c r="G43" s="158"/>
      <c r="H43" s="158"/>
      <c r="I43" s="158"/>
      <c r="J43" s="158"/>
      <c r="K43" s="158"/>
      <c r="L43" s="158"/>
      <c r="M43" s="158"/>
      <c r="N43" s="158"/>
      <c r="O43" s="158"/>
    </row>
    <row r="44" spans="1:15" ht="12" customHeight="1">
      <c r="A44" s="91"/>
      <c r="B44" s="164" t="s">
        <v>149</v>
      </c>
      <c r="C44" s="364" t="s">
        <v>311</v>
      </c>
      <c r="D44" s="364"/>
      <c r="E44" s="364"/>
      <c r="F44" s="364"/>
      <c r="G44" s="364"/>
      <c r="H44" s="364"/>
      <c r="I44" s="364"/>
      <c r="J44" s="364"/>
      <c r="K44" s="364"/>
      <c r="L44" s="364"/>
      <c r="M44" s="364"/>
      <c r="N44" s="364"/>
      <c r="O44" s="364"/>
    </row>
    <row r="45" spans="1:15" ht="12" customHeight="1">
      <c r="A45" s="91"/>
      <c r="B45" s="158"/>
      <c r="C45" s="158"/>
      <c r="E45" s="158"/>
      <c r="F45" s="158"/>
      <c r="G45" s="158"/>
      <c r="H45" s="158"/>
      <c r="I45" s="158"/>
      <c r="J45" s="158"/>
      <c r="K45" s="158"/>
      <c r="L45" s="158"/>
      <c r="M45" s="158"/>
      <c r="N45" s="158"/>
      <c r="O45" s="158"/>
    </row>
    <row r="46" spans="1:15" ht="37.5" customHeight="1">
      <c r="A46" s="91"/>
      <c r="B46" s="158"/>
      <c r="C46" s="295" t="s">
        <v>312</v>
      </c>
      <c r="D46" s="295"/>
      <c r="E46" s="295"/>
      <c r="F46" s="295"/>
      <c r="G46" s="295"/>
      <c r="H46" s="295"/>
      <c r="I46" s="295"/>
      <c r="J46" s="295"/>
      <c r="K46" s="295"/>
      <c r="L46" s="295"/>
      <c r="M46" s="295"/>
      <c r="N46" s="295"/>
      <c r="O46" s="295"/>
    </row>
    <row r="47" spans="1:15" ht="12" customHeight="1">
      <c r="A47" s="91"/>
      <c r="B47" s="158"/>
      <c r="C47" s="158"/>
      <c r="E47" s="158"/>
      <c r="F47" s="158"/>
      <c r="G47" s="158"/>
      <c r="H47" s="158"/>
      <c r="I47" s="158"/>
      <c r="J47" s="158"/>
      <c r="K47" s="158"/>
      <c r="L47" s="158"/>
      <c r="M47" s="158"/>
      <c r="N47" s="158"/>
      <c r="O47" s="158"/>
    </row>
    <row r="48" spans="1:15" ht="122.25" customHeight="1">
      <c r="A48" s="91"/>
      <c r="B48" s="158"/>
      <c r="C48" s="295" t="s">
        <v>411</v>
      </c>
      <c r="D48" s="295"/>
      <c r="E48" s="295"/>
      <c r="F48" s="295"/>
      <c r="G48" s="295"/>
      <c r="H48" s="295"/>
      <c r="I48" s="295"/>
      <c r="J48" s="295"/>
      <c r="K48" s="295"/>
      <c r="L48" s="295"/>
      <c r="M48" s="295"/>
      <c r="N48" s="295"/>
      <c r="O48" s="295"/>
    </row>
    <row r="49" spans="1:15" ht="12" customHeight="1">
      <c r="A49" s="91"/>
      <c r="B49" s="158"/>
      <c r="C49" s="158"/>
      <c r="E49" s="158"/>
      <c r="F49" s="158"/>
      <c r="G49" s="158"/>
      <c r="H49" s="158"/>
      <c r="I49" s="158"/>
      <c r="J49" s="158"/>
      <c r="K49" s="158"/>
      <c r="L49" s="158"/>
      <c r="M49" s="158"/>
      <c r="N49" s="158"/>
      <c r="O49" s="158"/>
    </row>
    <row r="50" spans="1:15" ht="62.25" customHeight="1">
      <c r="A50" s="91"/>
      <c r="B50" s="158"/>
      <c r="C50" s="295" t="s">
        <v>412</v>
      </c>
      <c r="D50" s="295"/>
      <c r="E50" s="295"/>
      <c r="F50" s="295"/>
      <c r="G50" s="295"/>
      <c r="H50" s="295"/>
      <c r="I50" s="295"/>
      <c r="J50" s="295"/>
      <c r="K50" s="295"/>
      <c r="L50" s="295"/>
      <c r="M50" s="295"/>
      <c r="N50" s="295"/>
      <c r="O50" s="295"/>
    </row>
    <row r="51" spans="1:15" ht="12" customHeight="1">
      <c r="A51" s="91"/>
      <c r="B51" s="158"/>
      <c r="C51" s="158"/>
      <c r="E51" s="158"/>
      <c r="F51" s="158"/>
      <c r="G51" s="158"/>
      <c r="H51" s="158"/>
      <c r="I51" s="158"/>
      <c r="J51" s="158"/>
      <c r="K51" s="158"/>
      <c r="L51" s="158"/>
      <c r="M51" s="158"/>
      <c r="N51" s="158"/>
      <c r="O51" s="158"/>
    </row>
    <row r="52" spans="1:15" ht="12" customHeight="1">
      <c r="A52" s="91"/>
      <c r="B52" s="158"/>
      <c r="C52" s="158"/>
      <c r="E52" s="158"/>
      <c r="F52" s="158"/>
      <c r="G52" s="158"/>
      <c r="H52" s="158"/>
      <c r="I52" s="158"/>
      <c r="J52" s="158"/>
      <c r="K52" s="158"/>
      <c r="L52" s="158"/>
      <c r="M52" s="337" t="s">
        <v>313</v>
      </c>
      <c r="N52" s="337"/>
      <c r="O52" s="337"/>
    </row>
    <row r="53" spans="1:15" ht="12" customHeight="1">
      <c r="A53" s="91"/>
      <c r="B53" s="158"/>
      <c r="C53" s="158"/>
      <c r="E53" s="158"/>
      <c r="F53" s="158"/>
      <c r="G53" s="158"/>
      <c r="H53" s="158"/>
      <c r="I53" s="158"/>
      <c r="J53" s="158"/>
      <c r="K53" s="158"/>
      <c r="L53" s="158"/>
      <c r="M53" s="368" t="s">
        <v>314</v>
      </c>
      <c r="N53" s="368"/>
      <c r="O53" s="368"/>
    </row>
    <row r="54" spans="1:15" ht="12" customHeight="1">
      <c r="A54" s="91"/>
      <c r="B54" s="158"/>
      <c r="C54" s="158"/>
      <c r="E54" s="158"/>
      <c r="F54" s="158"/>
      <c r="G54" s="158"/>
      <c r="H54" s="158"/>
      <c r="I54" s="158"/>
      <c r="J54" s="158"/>
      <c r="K54" s="158"/>
      <c r="L54" s="158"/>
      <c r="M54" s="337" t="s">
        <v>510</v>
      </c>
      <c r="N54" s="337"/>
      <c r="O54" s="337"/>
    </row>
    <row r="55" spans="1:15" ht="12" customHeight="1">
      <c r="A55" s="91"/>
      <c r="B55" s="158"/>
      <c r="C55" s="158"/>
      <c r="E55" s="158"/>
      <c r="F55" s="158"/>
      <c r="G55" s="158"/>
      <c r="H55" s="158"/>
      <c r="I55" s="158"/>
      <c r="J55" s="158"/>
      <c r="K55" s="158"/>
      <c r="L55" s="158"/>
      <c r="M55" s="178"/>
      <c r="N55" s="178"/>
      <c r="O55" s="178"/>
    </row>
    <row r="56" spans="1:15" ht="12" customHeight="1">
      <c r="A56" s="91"/>
      <c r="B56" s="158"/>
      <c r="C56" s="295" t="s">
        <v>315</v>
      </c>
      <c r="D56" s="295"/>
      <c r="E56" s="295"/>
      <c r="F56" s="295"/>
      <c r="G56" s="295"/>
      <c r="H56" s="295"/>
      <c r="I56" s="295"/>
      <c r="J56" s="295"/>
      <c r="K56" s="295"/>
      <c r="L56" s="295"/>
      <c r="M56" s="296">
        <v>-659</v>
      </c>
      <c r="N56" s="296"/>
      <c r="O56" s="296"/>
    </row>
    <row r="57" spans="1:15" ht="12" customHeight="1" thickBot="1">
      <c r="A57" s="91"/>
      <c r="B57" s="158"/>
      <c r="C57" s="295" t="s">
        <v>316</v>
      </c>
      <c r="D57" s="295"/>
      <c r="E57" s="295"/>
      <c r="F57" s="295"/>
      <c r="G57" s="295"/>
      <c r="H57" s="295"/>
      <c r="I57" s="295"/>
      <c r="J57" s="295"/>
      <c r="K57" s="295"/>
      <c r="L57" s="295"/>
      <c r="M57" s="367">
        <v>659</v>
      </c>
      <c r="N57" s="367"/>
      <c r="O57" s="367"/>
    </row>
    <row r="58" spans="1:15" ht="12" customHeight="1">
      <c r="A58" s="91"/>
      <c r="B58" s="158"/>
      <c r="C58" s="158"/>
      <c r="E58" s="158"/>
      <c r="F58" s="158"/>
      <c r="G58" s="158"/>
      <c r="H58" s="158"/>
      <c r="I58" s="158"/>
      <c r="J58" s="158"/>
      <c r="K58" s="158"/>
      <c r="L58" s="158"/>
      <c r="M58" s="158"/>
      <c r="N58" s="158"/>
      <c r="O58" s="158"/>
    </row>
    <row r="59" spans="1:15" ht="12" customHeight="1">
      <c r="A59" s="91"/>
      <c r="B59" s="158"/>
      <c r="C59" s="158"/>
      <c r="E59" s="158"/>
      <c r="F59" s="158"/>
      <c r="G59" s="158"/>
      <c r="H59" s="158"/>
      <c r="I59" s="158"/>
      <c r="J59" s="158"/>
      <c r="K59" s="158"/>
      <c r="L59" s="158"/>
      <c r="M59" s="158"/>
      <c r="N59" s="158"/>
      <c r="O59" s="158"/>
    </row>
    <row r="60" spans="1:15" ht="12" customHeight="1">
      <c r="A60" s="91"/>
      <c r="B60" s="158"/>
      <c r="C60" s="158"/>
      <c r="E60" s="158"/>
      <c r="F60" s="158"/>
      <c r="G60" s="337" t="s">
        <v>165</v>
      </c>
      <c r="H60" s="338"/>
      <c r="I60" s="338"/>
      <c r="J60" s="338"/>
      <c r="K60" s="337" t="s">
        <v>352</v>
      </c>
      <c r="L60" s="337"/>
      <c r="M60" s="337" t="s">
        <v>356</v>
      </c>
      <c r="N60" s="337"/>
      <c r="O60" s="337"/>
    </row>
    <row r="61" spans="1:15" ht="12" customHeight="1">
      <c r="A61" s="91"/>
      <c r="B61" s="158"/>
      <c r="C61" s="158"/>
      <c r="E61" s="158"/>
      <c r="F61" s="158"/>
      <c r="G61" s="339" t="s">
        <v>355</v>
      </c>
      <c r="H61" s="337"/>
      <c r="I61" s="339" t="s">
        <v>136</v>
      </c>
      <c r="J61" s="337"/>
      <c r="K61" s="339" t="s">
        <v>355</v>
      </c>
      <c r="L61" s="337"/>
      <c r="M61" s="368" t="s">
        <v>357</v>
      </c>
      <c r="N61" s="368"/>
      <c r="O61" s="368"/>
    </row>
    <row r="62" spans="1:15" ht="12" customHeight="1">
      <c r="A62" s="91"/>
      <c r="B62" s="158"/>
      <c r="C62" s="158"/>
      <c r="E62" s="158"/>
      <c r="F62" s="158"/>
      <c r="G62" s="337" t="s">
        <v>510</v>
      </c>
      <c r="H62" s="337"/>
      <c r="I62" s="337" t="s">
        <v>510</v>
      </c>
      <c r="J62" s="337"/>
      <c r="K62" s="337" t="s">
        <v>510</v>
      </c>
      <c r="L62" s="337"/>
      <c r="M62" s="337" t="s">
        <v>510</v>
      </c>
      <c r="N62" s="337"/>
      <c r="O62" s="337"/>
    </row>
    <row r="63" spans="1:15" ht="12" customHeight="1">
      <c r="A63" s="91"/>
      <c r="B63" s="158"/>
      <c r="C63" s="158"/>
      <c r="E63" s="158"/>
      <c r="F63" s="158"/>
      <c r="G63" s="158"/>
      <c r="H63" s="158"/>
      <c r="I63" s="158"/>
      <c r="J63" s="158"/>
      <c r="K63" s="158"/>
      <c r="L63" s="158"/>
      <c r="M63" s="158"/>
      <c r="N63" s="158"/>
      <c r="O63" s="158"/>
    </row>
    <row r="64" spans="1:15" ht="12" customHeight="1" thickBot="1">
      <c r="A64" s="91"/>
      <c r="B64" s="158"/>
      <c r="C64" s="295" t="s">
        <v>317</v>
      </c>
      <c r="D64" s="295"/>
      <c r="E64" s="295"/>
      <c r="F64" s="295"/>
      <c r="G64" s="187"/>
      <c r="H64" s="188">
        <v>0</v>
      </c>
      <c r="I64" s="187"/>
      <c r="J64" s="222">
        <v>-396</v>
      </c>
      <c r="K64" s="366">
        <f>-Equity!E42</f>
        <v>-923.6709999999999</v>
      </c>
      <c r="L64" s="366"/>
      <c r="M64" s="367">
        <v>-659</v>
      </c>
      <c r="N64" s="367"/>
      <c r="O64" s="367"/>
    </row>
    <row r="65" spans="1:15" ht="12" customHeight="1">
      <c r="A65" s="91"/>
      <c r="B65" s="158"/>
      <c r="C65" s="158"/>
      <c r="E65" s="158"/>
      <c r="F65" s="158"/>
      <c r="G65" s="158"/>
      <c r="H65" s="158"/>
      <c r="I65" s="158"/>
      <c r="J65" s="158"/>
      <c r="K65" s="158"/>
      <c r="L65" s="158"/>
      <c r="M65" s="158"/>
      <c r="N65" s="158"/>
      <c r="O65" s="158"/>
    </row>
    <row r="66" spans="1:15" ht="12" customHeight="1">
      <c r="A66" s="91"/>
      <c r="B66" s="158"/>
      <c r="C66" s="365" t="s">
        <v>358</v>
      </c>
      <c r="D66" s="365"/>
      <c r="E66" s="365"/>
      <c r="F66" s="365"/>
      <c r="G66" s="365"/>
      <c r="H66" s="365"/>
      <c r="I66" s="365"/>
      <c r="J66" s="365"/>
      <c r="K66" s="365"/>
      <c r="L66" s="365"/>
      <c r="M66" s="365"/>
      <c r="N66" s="365"/>
      <c r="O66" s="365"/>
    </row>
    <row r="67" spans="1:15" ht="12" customHeight="1">
      <c r="A67" s="91"/>
      <c r="B67" s="158"/>
      <c r="C67" s="158"/>
      <c r="E67" s="158"/>
      <c r="F67" s="158"/>
      <c r="G67" s="158"/>
      <c r="H67" s="158"/>
      <c r="I67" s="158"/>
      <c r="J67" s="158"/>
      <c r="K67" s="158"/>
      <c r="L67" s="158"/>
      <c r="M67" s="158"/>
      <c r="N67" s="158"/>
      <c r="O67" s="158"/>
    </row>
    <row r="68" spans="1:15" ht="12" customHeight="1">
      <c r="A68" s="91"/>
      <c r="B68" s="158"/>
      <c r="C68" s="295" t="s">
        <v>318</v>
      </c>
      <c r="D68" s="295"/>
      <c r="E68" s="295"/>
      <c r="F68" s="295"/>
      <c r="G68" s="295"/>
      <c r="H68" s="295"/>
      <c r="I68" s="295"/>
      <c r="J68" s="295"/>
      <c r="K68" s="295"/>
      <c r="L68" s="295"/>
      <c r="M68" s="295"/>
      <c r="N68" s="295"/>
      <c r="O68" s="295"/>
    </row>
    <row r="69" spans="1:15" ht="12" customHeight="1">
      <c r="A69" s="91"/>
      <c r="B69" s="158"/>
      <c r="C69" s="158"/>
      <c r="E69" s="158"/>
      <c r="F69" s="158"/>
      <c r="G69" s="158"/>
      <c r="H69" s="158"/>
      <c r="I69" s="158"/>
      <c r="J69" s="158"/>
      <c r="K69" s="158"/>
      <c r="L69" s="158"/>
      <c r="M69" s="158"/>
      <c r="N69" s="158"/>
      <c r="O69" s="158"/>
    </row>
    <row r="70" spans="1:15" ht="12" customHeight="1">
      <c r="A70" s="91"/>
      <c r="B70" s="164" t="s">
        <v>150</v>
      </c>
      <c r="C70" s="364" t="s">
        <v>319</v>
      </c>
      <c r="D70" s="364"/>
      <c r="E70" s="364"/>
      <c r="F70" s="364"/>
      <c r="G70" s="364"/>
      <c r="H70" s="364"/>
      <c r="I70" s="364"/>
      <c r="J70" s="364"/>
      <c r="K70" s="364"/>
      <c r="L70" s="364"/>
      <c r="M70" s="364"/>
      <c r="N70" s="364"/>
      <c r="O70" s="364"/>
    </row>
    <row r="71" spans="1:15" ht="12" customHeight="1">
      <c r="A71" s="91"/>
      <c r="B71" s="164"/>
      <c r="C71" s="364" t="s">
        <v>320</v>
      </c>
      <c r="D71" s="364"/>
      <c r="E71" s="364"/>
      <c r="F71" s="364"/>
      <c r="G71" s="364"/>
      <c r="H71" s="364"/>
      <c r="I71" s="364"/>
      <c r="J71" s="364"/>
      <c r="K71" s="364"/>
      <c r="L71" s="364"/>
      <c r="M71" s="364"/>
      <c r="N71" s="364"/>
      <c r="O71" s="364"/>
    </row>
    <row r="72" spans="1:15" ht="12" customHeight="1">
      <c r="A72" s="91"/>
      <c r="B72" s="158"/>
      <c r="C72" s="364" t="s">
        <v>321</v>
      </c>
      <c r="D72" s="364"/>
      <c r="E72" s="364"/>
      <c r="F72" s="364"/>
      <c r="G72" s="364"/>
      <c r="H72" s="364"/>
      <c r="I72" s="364"/>
      <c r="J72" s="364"/>
      <c r="K72" s="364"/>
      <c r="L72" s="364"/>
      <c r="M72" s="364"/>
      <c r="N72" s="364"/>
      <c r="O72" s="364"/>
    </row>
    <row r="73" spans="1:15" ht="12" customHeight="1">
      <c r="A73" s="91"/>
      <c r="B73" s="158"/>
      <c r="C73" s="158"/>
      <c r="E73" s="158"/>
      <c r="F73" s="158"/>
      <c r="G73" s="158"/>
      <c r="H73" s="158"/>
      <c r="I73" s="158"/>
      <c r="J73" s="158"/>
      <c r="K73" s="158"/>
      <c r="L73" s="158"/>
      <c r="M73" s="158"/>
      <c r="N73" s="158"/>
      <c r="O73" s="158"/>
    </row>
    <row r="74" spans="1:15" ht="26.25" customHeight="1">
      <c r="A74" s="91"/>
      <c r="B74" s="158"/>
      <c r="C74" s="295" t="s">
        <v>322</v>
      </c>
      <c r="D74" s="295"/>
      <c r="E74" s="295"/>
      <c r="F74" s="295"/>
      <c r="G74" s="295"/>
      <c r="H74" s="295"/>
      <c r="I74" s="295"/>
      <c r="J74" s="295"/>
      <c r="K74" s="295"/>
      <c r="L74" s="295"/>
      <c r="M74" s="295"/>
      <c r="N74" s="295"/>
      <c r="O74" s="295"/>
    </row>
    <row r="75" spans="1:15" ht="12" customHeight="1">
      <c r="A75" s="91"/>
      <c r="B75" s="158"/>
      <c r="C75" s="158"/>
      <c r="E75" s="158"/>
      <c r="F75" s="158"/>
      <c r="G75" s="158"/>
      <c r="H75" s="158"/>
      <c r="I75" s="158"/>
      <c r="J75" s="158"/>
      <c r="K75" s="158"/>
      <c r="L75" s="158"/>
      <c r="M75" s="158"/>
      <c r="N75" s="158"/>
      <c r="O75" s="158"/>
    </row>
    <row r="76" spans="1:15" ht="73.5" customHeight="1">
      <c r="A76" s="91"/>
      <c r="B76" s="158"/>
      <c r="C76" s="295" t="s">
        <v>415</v>
      </c>
      <c r="D76" s="295"/>
      <c r="E76" s="295"/>
      <c r="F76" s="295"/>
      <c r="G76" s="295"/>
      <c r="H76" s="295"/>
      <c r="I76" s="295"/>
      <c r="J76" s="295"/>
      <c r="K76" s="295"/>
      <c r="L76" s="295"/>
      <c r="M76" s="295"/>
      <c r="N76" s="295"/>
      <c r="O76" s="295"/>
    </row>
    <row r="77" spans="1:15" ht="12" customHeight="1">
      <c r="A77" s="91"/>
      <c r="B77" s="158"/>
      <c r="C77" s="158"/>
      <c r="E77" s="158"/>
      <c r="F77" s="158"/>
      <c r="G77" s="158"/>
      <c r="H77" s="158"/>
      <c r="I77" s="158"/>
      <c r="J77" s="158"/>
      <c r="K77" s="158"/>
      <c r="L77" s="158"/>
      <c r="M77" s="158"/>
      <c r="N77" s="158"/>
      <c r="O77" s="158"/>
    </row>
    <row r="78" spans="1:15" ht="49.5" customHeight="1">
      <c r="A78" s="91"/>
      <c r="B78" s="158"/>
      <c r="C78" s="295" t="s">
        <v>416</v>
      </c>
      <c r="D78" s="295"/>
      <c r="E78" s="295"/>
      <c r="F78" s="295"/>
      <c r="G78" s="295"/>
      <c r="H78" s="295"/>
      <c r="I78" s="295"/>
      <c r="J78" s="295"/>
      <c r="K78" s="295"/>
      <c r="L78" s="295"/>
      <c r="M78" s="295"/>
      <c r="N78" s="295"/>
      <c r="O78" s="295"/>
    </row>
    <row r="79" spans="1:15" ht="12" customHeight="1">
      <c r="A79" s="91"/>
      <c r="B79" s="158"/>
      <c r="C79" s="158"/>
      <c r="D79" s="158"/>
      <c r="E79" s="158"/>
      <c r="F79" s="158"/>
      <c r="G79" s="158"/>
      <c r="H79" s="158"/>
      <c r="I79" s="158"/>
      <c r="J79" s="158"/>
      <c r="K79" s="158"/>
      <c r="L79" s="158"/>
      <c r="M79" s="158"/>
      <c r="N79" s="158"/>
      <c r="O79" s="158"/>
    </row>
    <row r="80" spans="1:15" ht="12" customHeight="1">
      <c r="A80" s="91"/>
      <c r="B80" s="164" t="s">
        <v>163</v>
      </c>
      <c r="C80" s="364" t="s">
        <v>323</v>
      </c>
      <c r="D80" s="364"/>
      <c r="E80" s="364"/>
      <c r="F80" s="364"/>
      <c r="G80" s="364"/>
      <c r="H80" s="364"/>
      <c r="I80" s="364"/>
      <c r="J80" s="364"/>
      <c r="K80" s="364"/>
      <c r="L80" s="364"/>
      <c r="M80" s="364"/>
      <c r="N80" s="364"/>
      <c r="O80" s="364"/>
    </row>
    <row r="81" spans="1:15" ht="12" customHeight="1">
      <c r="A81" s="91"/>
      <c r="B81" s="158"/>
      <c r="C81" s="158"/>
      <c r="D81" s="158"/>
      <c r="E81" s="158"/>
      <c r="F81" s="158"/>
      <c r="G81" s="158"/>
      <c r="H81" s="158"/>
      <c r="I81" s="158"/>
      <c r="J81" s="158"/>
      <c r="K81" s="158"/>
      <c r="L81" s="158"/>
      <c r="M81" s="158"/>
      <c r="N81" s="158"/>
      <c r="O81" s="158"/>
    </row>
    <row r="82" spans="1:15" ht="75" customHeight="1">
      <c r="A82" s="91"/>
      <c r="B82" s="158"/>
      <c r="C82" s="295" t="s">
        <v>417</v>
      </c>
      <c r="D82" s="295"/>
      <c r="E82" s="295"/>
      <c r="F82" s="295"/>
      <c r="G82" s="295"/>
      <c r="H82" s="295"/>
      <c r="I82" s="295"/>
      <c r="J82" s="295"/>
      <c r="K82" s="295"/>
      <c r="L82" s="295"/>
      <c r="M82" s="295"/>
      <c r="N82" s="295"/>
      <c r="O82" s="295"/>
    </row>
    <row r="83" spans="1:15" ht="12" customHeight="1">
      <c r="A83" s="91"/>
      <c r="B83" s="158"/>
      <c r="C83" s="158"/>
      <c r="D83" s="158"/>
      <c r="E83" s="158"/>
      <c r="F83" s="158"/>
      <c r="G83" s="158"/>
      <c r="H83" s="158"/>
      <c r="I83" s="158"/>
      <c r="J83" s="158"/>
      <c r="K83" s="158"/>
      <c r="L83" s="158"/>
      <c r="M83" s="158"/>
      <c r="N83" s="158"/>
      <c r="O83" s="158"/>
    </row>
    <row r="84" spans="1:15" ht="24.75" customHeight="1">
      <c r="A84" s="91"/>
      <c r="B84" s="158"/>
      <c r="C84" s="295" t="s">
        <v>324</v>
      </c>
      <c r="D84" s="295"/>
      <c r="E84" s="295"/>
      <c r="F84" s="295"/>
      <c r="G84" s="295"/>
      <c r="H84" s="295"/>
      <c r="I84" s="295"/>
      <c r="J84" s="295"/>
      <c r="K84" s="295"/>
      <c r="L84" s="295"/>
      <c r="M84" s="295"/>
      <c r="N84" s="295"/>
      <c r="O84" s="295"/>
    </row>
    <row r="85" spans="1:15" ht="12" customHeight="1">
      <c r="A85" s="91"/>
      <c r="B85" s="158"/>
      <c r="C85" s="158"/>
      <c r="D85" s="158"/>
      <c r="E85" s="158"/>
      <c r="F85" s="158"/>
      <c r="G85" s="158"/>
      <c r="H85" s="158"/>
      <c r="I85" s="158"/>
      <c r="J85" s="158"/>
      <c r="K85" s="158"/>
      <c r="L85" s="158"/>
      <c r="M85" s="158"/>
      <c r="N85" s="158"/>
      <c r="O85" s="158"/>
    </row>
    <row r="86" spans="1:15" ht="12" customHeight="1">
      <c r="A86" s="91"/>
      <c r="B86" s="164" t="s">
        <v>164</v>
      </c>
      <c r="C86" s="364" t="s">
        <v>325</v>
      </c>
      <c r="D86" s="364"/>
      <c r="E86" s="364"/>
      <c r="F86" s="364"/>
      <c r="G86" s="364"/>
      <c r="H86" s="364"/>
      <c r="I86" s="364"/>
      <c r="J86" s="364"/>
      <c r="K86" s="364"/>
      <c r="L86" s="364"/>
      <c r="M86" s="364"/>
      <c r="N86" s="364"/>
      <c r="O86" s="364"/>
    </row>
    <row r="87" spans="1:15" ht="12" customHeight="1">
      <c r="A87" s="91"/>
      <c r="B87" s="158"/>
      <c r="C87" s="158"/>
      <c r="D87" s="158"/>
      <c r="E87" s="158"/>
      <c r="F87" s="158"/>
      <c r="G87" s="158"/>
      <c r="H87" s="158"/>
      <c r="I87" s="158"/>
      <c r="J87" s="158"/>
      <c r="K87" s="158"/>
      <c r="L87" s="158"/>
      <c r="M87" s="158"/>
      <c r="N87" s="158"/>
      <c r="O87" s="158"/>
    </row>
    <row r="88" spans="1:15" ht="48.75" customHeight="1">
      <c r="A88" s="91"/>
      <c r="B88" s="158"/>
      <c r="C88" s="295" t="s">
        <v>436</v>
      </c>
      <c r="D88" s="295"/>
      <c r="E88" s="295"/>
      <c r="F88" s="295"/>
      <c r="G88" s="295"/>
      <c r="H88" s="295"/>
      <c r="I88" s="295"/>
      <c r="J88" s="295"/>
      <c r="K88" s="295"/>
      <c r="L88" s="295"/>
      <c r="M88" s="295"/>
      <c r="N88" s="295"/>
      <c r="O88" s="295"/>
    </row>
    <row r="89" spans="1:15" ht="12" customHeight="1">
      <c r="A89" s="91"/>
      <c r="B89" s="158"/>
      <c r="C89" s="158"/>
      <c r="D89" s="158"/>
      <c r="E89" s="158"/>
      <c r="F89" s="158"/>
      <c r="G89" s="158"/>
      <c r="H89" s="158"/>
      <c r="I89" s="158"/>
      <c r="J89" s="158"/>
      <c r="K89" s="158"/>
      <c r="L89" s="158"/>
      <c r="M89" s="158"/>
      <c r="N89" s="158"/>
      <c r="O89" s="158"/>
    </row>
    <row r="90" spans="1:15" ht="97.5" customHeight="1">
      <c r="A90" s="91"/>
      <c r="B90" s="158"/>
      <c r="C90" s="295" t="s">
        <v>437</v>
      </c>
      <c r="D90" s="295"/>
      <c r="E90" s="295"/>
      <c r="F90" s="295"/>
      <c r="G90" s="295"/>
      <c r="H90" s="295"/>
      <c r="I90" s="295"/>
      <c r="J90" s="295"/>
      <c r="K90" s="295"/>
      <c r="L90" s="295"/>
      <c r="M90" s="295"/>
      <c r="N90" s="295"/>
      <c r="O90" s="295"/>
    </row>
    <row r="91" spans="1:15" ht="12" customHeight="1">
      <c r="A91" s="91"/>
      <c r="B91" s="158"/>
      <c r="C91" s="158"/>
      <c r="D91" s="158"/>
      <c r="E91" s="158"/>
      <c r="F91" s="158"/>
      <c r="G91" s="158"/>
      <c r="H91" s="158"/>
      <c r="I91" s="158"/>
      <c r="J91" s="158"/>
      <c r="K91" s="158"/>
      <c r="L91" s="158"/>
      <c r="M91" s="158"/>
      <c r="N91" s="158"/>
      <c r="O91" s="158"/>
    </row>
    <row r="92" spans="1:15" ht="51" customHeight="1">
      <c r="A92" s="91"/>
      <c r="B92" s="158"/>
      <c r="C92" s="295" t="s">
        <v>443</v>
      </c>
      <c r="D92" s="295"/>
      <c r="E92" s="295"/>
      <c r="F92" s="295"/>
      <c r="G92" s="295"/>
      <c r="H92" s="295"/>
      <c r="I92" s="295"/>
      <c r="J92" s="295"/>
      <c r="K92" s="295"/>
      <c r="L92" s="295"/>
      <c r="M92" s="295"/>
      <c r="N92" s="295"/>
      <c r="O92" s="295"/>
    </row>
    <row r="93" spans="1:15" ht="12" customHeight="1">
      <c r="A93" s="91"/>
      <c r="B93" s="158"/>
      <c r="C93" s="158"/>
      <c r="D93" s="158"/>
      <c r="E93" s="158"/>
      <c r="F93" s="158"/>
      <c r="G93" s="158"/>
      <c r="H93" s="158"/>
      <c r="I93" s="158"/>
      <c r="J93" s="158"/>
      <c r="K93" s="158"/>
      <c r="L93" s="158"/>
      <c r="M93" s="158"/>
      <c r="N93" s="158"/>
      <c r="O93" s="158"/>
    </row>
    <row r="94" spans="1:15" ht="12">
      <c r="A94" s="34"/>
      <c r="B94" s="31"/>
      <c r="C94" s="31"/>
      <c r="D94" s="31"/>
      <c r="E94" s="31"/>
      <c r="F94" s="31"/>
      <c r="G94" s="31"/>
      <c r="H94" s="31"/>
      <c r="I94" s="31"/>
      <c r="J94" s="31"/>
      <c r="K94" s="31"/>
      <c r="L94" s="31"/>
      <c r="M94" s="31"/>
      <c r="N94" s="31"/>
      <c r="O94" s="31"/>
    </row>
    <row r="95" spans="1:15" ht="12">
      <c r="A95" s="91" t="s">
        <v>497</v>
      </c>
      <c r="B95" s="93" t="s">
        <v>185</v>
      </c>
      <c r="C95" s="31"/>
      <c r="D95" s="31"/>
      <c r="E95" s="31"/>
      <c r="F95" s="31"/>
      <c r="G95" s="31"/>
      <c r="H95" s="31"/>
      <c r="I95" s="31"/>
      <c r="J95" s="31"/>
      <c r="K95" s="31"/>
      <c r="L95" s="31"/>
      <c r="M95" s="31"/>
      <c r="N95" s="31"/>
      <c r="O95" s="31"/>
    </row>
    <row r="96" spans="1:15" ht="12">
      <c r="A96" s="91"/>
      <c r="B96" s="93"/>
      <c r="C96" s="31"/>
      <c r="D96" s="31"/>
      <c r="E96" s="31"/>
      <c r="F96" s="31"/>
      <c r="G96" s="31"/>
      <c r="H96" s="31"/>
      <c r="I96" s="31"/>
      <c r="J96" s="31"/>
      <c r="K96" s="31"/>
      <c r="L96" s="31"/>
      <c r="M96" s="31"/>
      <c r="N96" s="31"/>
      <c r="O96" s="31"/>
    </row>
    <row r="97" spans="1:15" ht="12">
      <c r="A97" s="91"/>
      <c r="B97" s="295" t="s">
        <v>326</v>
      </c>
      <c r="C97" s="295"/>
      <c r="D97" s="295"/>
      <c r="E97" s="295"/>
      <c r="F97" s="295"/>
      <c r="G97" s="295"/>
      <c r="H97" s="295"/>
      <c r="I97" s="295"/>
      <c r="J97" s="295"/>
      <c r="K97" s="295"/>
      <c r="L97" s="295"/>
      <c r="M97" s="295"/>
      <c r="N97" s="295"/>
      <c r="O97" s="295"/>
    </row>
    <row r="98" spans="1:15" ht="12">
      <c r="A98" s="91"/>
      <c r="B98" s="158"/>
      <c r="C98" s="158"/>
      <c r="D98" s="158"/>
      <c r="E98" s="158"/>
      <c r="F98" s="158"/>
      <c r="G98" s="158"/>
      <c r="H98" s="158"/>
      <c r="I98" s="158"/>
      <c r="J98" s="158"/>
      <c r="K98" s="158"/>
      <c r="L98" s="158"/>
      <c r="M98" s="158"/>
      <c r="N98" s="158"/>
      <c r="O98" s="158"/>
    </row>
    <row r="99" spans="1:15" ht="12">
      <c r="A99" s="91"/>
      <c r="B99" s="158"/>
      <c r="C99" s="158"/>
      <c r="D99" s="158"/>
      <c r="E99" s="158"/>
      <c r="F99" s="158"/>
      <c r="G99" s="158"/>
      <c r="H99" s="158"/>
      <c r="I99" s="158"/>
      <c r="J99" s="337" t="s">
        <v>327</v>
      </c>
      <c r="K99" s="337"/>
      <c r="L99" s="337"/>
      <c r="M99" s="337"/>
      <c r="N99" s="158"/>
      <c r="O99" s="158"/>
    </row>
    <row r="100" spans="1:14" ht="12">
      <c r="A100" s="91"/>
      <c r="B100" s="158"/>
      <c r="C100" s="158"/>
      <c r="D100" s="158"/>
      <c r="E100" s="158"/>
      <c r="F100" s="158"/>
      <c r="H100" s="179"/>
      <c r="I100" s="179" t="s">
        <v>328</v>
      </c>
      <c r="J100" s="362" t="s">
        <v>262</v>
      </c>
      <c r="K100" s="362"/>
      <c r="L100" s="362" t="s">
        <v>264</v>
      </c>
      <c r="M100" s="362"/>
      <c r="N100" s="179"/>
    </row>
    <row r="101" spans="1:15" ht="12">
      <c r="A101" s="91"/>
      <c r="B101" s="158"/>
      <c r="C101" s="158"/>
      <c r="D101" s="158"/>
      <c r="E101" s="158"/>
      <c r="F101" s="158"/>
      <c r="H101" s="179"/>
      <c r="I101" s="179" t="s">
        <v>329</v>
      </c>
      <c r="J101" s="362" t="s">
        <v>330</v>
      </c>
      <c r="K101" s="362"/>
      <c r="L101" s="362" t="s">
        <v>331</v>
      </c>
      <c r="M101" s="362"/>
      <c r="N101" s="362" t="s">
        <v>332</v>
      </c>
      <c r="O101" s="362"/>
    </row>
    <row r="102" spans="1:15" ht="12.75" customHeight="1">
      <c r="A102" s="91"/>
      <c r="B102" s="158"/>
      <c r="C102" s="158"/>
      <c r="D102" s="158"/>
      <c r="E102" s="158"/>
      <c r="F102" s="158"/>
      <c r="H102" s="179"/>
      <c r="I102" s="179" t="s">
        <v>542</v>
      </c>
      <c r="J102" s="362" t="s">
        <v>542</v>
      </c>
      <c r="K102" s="362"/>
      <c r="L102" s="362" t="s">
        <v>542</v>
      </c>
      <c r="M102" s="362"/>
      <c r="N102" s="179"/>
      <c r="O102" s="179" t="s">
        <v>542</v>
      </c>
    </row>
    <row r="103" spans="1:15" ht="12">
      <c r="A103" s="91"/>
      <c r="B103" s="158"/>
      <c r="C103" s="158"/>
      <c r="D103" s="158"/>
      <c r="E103" s="158"/>
      <c r="F103" s="158"/>
      <c r="H103" s="179"/>
      <c r="I103" s="179"/>
      <c r="J103" s="179"/>
      <c r="K103" s="179"/>
      <c r="L103" s="179"/>
      <c r="M103" s="179"/>
      <c r="N103" s="179"/>
      <c r="O103" s="179"/>
    </row>
    <row r="104" spans="1:15" ht="12">
      <c r="A104" s="91"/>
      <c r="B104" s="364" t="s">
        <v>333</v>
      </c>
      <c r="C104" s="364"/>
      <c r="D104" s="364"/>
      <c r="E104" s="364"/>
      <c r="F104" s="158"/>
      <c r="H104" s="179"/>
      <c r="I104" s="179"/>
      <c r="J104" s="179"/>
      <c r="K104" s="179"/>
      <c r="L104" s="179"/>
      <c r="M104" s="179"/>
      <c r="N104" s="179"/>
      <c r="O104" s="179"/>
    </row>
    <row r="105" spans="1:15" ht="12">
      <c r="A105" s="91"/>
      <c r="B105" s="295"/>
      <c r="C105" s="295"/>
      <c r="D105" s="295"/>
      <c r="E105" s="295"/>
      <c r="F105" s="158"/>
      <c r="H105" s="179"/>
      <c r="I105" s="179"/>
      <c r="J105" s="179"/>
      <c r="K105" s="179"/>
      <c r="L105" s="179"/>
      <c r="M105" s="179"/>
      <c r="N105" s="179"/>
      <c r="O105" s="179"/>
    </row>
    <row r="106" spans="1:15" ht="12">
      <c r="A106" s="91"/>
      <c r="B106" s="295" t="s">
        <v>334</v>
      </c>
      <c r="C106" s="295"/>
      <c r="D106" s="295"/>
      <c r="E106" s="295"/>
      <c r="F106" s="158"/>
      <c r="H106" s="180"/>
      <c r="I106" s="180">
        <v>977</v>
      </c>
      <c r="J106" s="180"/>
      <c r="K106" s="180">
        <f>M56</f>
        <v>-659</v>
      </c>
      <c r="L106" s="296">
        <v>1717</v>
      </c>
      <c r="M106" s="296"/>
      <c r="N106" s="179"/>
      <c r="O106" s="180">
        <f>SUM(H106:M106)</f>
        <v>2035</v>
      </c>
    </row>
    <row r="107" spans="1:15" ht="12">
      <c r="A107" s="91"/>
      <c r="B107" s="295" t="s">
        <v>335</v>
      </c>
      <c r="C107" s="295"/>
      <c r="D107" s="295"/>
      <c r="E107" s="295"/>
      <c r="F107" s="158"/>
      <c r="H107" s="180"/>
      <c r="I107" s="180">
        <v>1590</v>
      </c>
      <c r="J107" s="179"/>
      <c r="K107" s="180">
        <f>M57</f>
        <v>659</v>
      </c>
      <c r="L107" s="296">
        <f>-L106</f>
        <v>-1717</v>
      </c>
      <c r="M107" s="296"/>
      <c r="N107" s="179"/>
      <c r="O107" s="180">
        <f>SUM(H107:M107)</f>
        <v>532</v>
      </c>
    </row>
    <row r="108" spans="1:15" ht="5.25" customHeight="1" thickBot="1">
      <c r="A108" s="91"/>
      <c r="B108" s="143"/>
      <c r="C108" s="143"/>
      <c r="D108" s="143"/>
      <c r="E108" s="143"/>
      <c r="F108" s="158"/>
      <c r="H108" s="194"/>
      <c r="I108" s="181"/>
      <c r="J108" s="181"/>
      <c r="K108" s="181"/>
      <c r="L108" s="181"/>
      <c r="M108" s="181"/>
      <c r="N108" s="181"/>
      <c r="O108" s="181"/>
    </row>
    <row r="109" spans="1:15" ht="12">
      <c r="A109" s="91"/>
      <c r="B109" s="143"/>
      <c r="C109" s="143"/>
      <c r="D109" s="143"/>
      <c r="E109" s="143"/>
      <c r="F109" s="158"/>
      <c r="G109" s="179"/>
      <c r="H109" s="179"/>
      <c r="I109" s="179"/>
      <c r="J109" s="179"/>
      <c r="K109" s="179"/>
      <c r="L109" s="179"/>
      <c r="M109" s="179"/>
      <c r="N109" s="179"/>
      <c r="O109" s="179"/>
    </row>
    <row r="110" spans="1:15" ht="7.5" customHeight="1">
      <c r="A110" s="91"/>
      <c r="B110" s="143"/>
      <c r="C110" s="143"/>
      <c r="D110" s="143"/>
      <c r="E110" s="143"/>
      <c r="F110" s="158"/>
      <c r="G110" s="179"/>
      <c r="H110" s="179"/>
      <c r="I110" s="179"/>
      <c r="J110" s="179"/>
      <c r="K110" s="179"/>
      <c r="L110" s="179"/>
      <c r="M110" s="179"/>
      <c r="N110" s="179"/>
      <c r="O110" s="179"/>
    </row>
    <row r="111" spans="1:15" ht="12">
      <c r="A111" s="91"/>
      <c r="B111" s="143"/>
      <c r="C111" s="143"/>
      <c r="D111" s="143"/>
      <c r="E111" s="143"/>
      <c r="F111" s="158"/>
      <c r="G111" s="179"/>
      <c r="H111" s="179"/>
      <c r="I111" s="158"/>
      <c r="J111" s="337" t="s">
        <v>327</v>
      </c>
      <c r="K111" s="337"/>
      <c r="L111" s="337"/>
      <c r="M111" s="337"/>
      <c r="N111" s="158"/>
      <c r="O111" s="158"/>
    </row>
    <row r="112" spans="1:15" ht="12">
      <c r="A112" s="91"/>
      <c r="B112" s="143"/>
      <c r="C112" s="143"/>
      <c r="D112" s="143"/>
      <c r="E112" s="143"/>
      <c r="F112" s="158"/>
      <c r="G112" s="179"/>
      <c r="H112" s="179"/>
      <c r="I112" s="179" t="s">
        <v>328</v>
      </c>
      <c r="J112" s="362" t="s">
        <v>262</v>
      </c>
      <c r="K112" s="362"/>
      <c r="L112" s="179"/>
      <c r="O112" s="179"/>
    </row>
    <row r="113" spans="1:15" ht="12">
      <c r="A113" s="91"/>
      <c r="C113" s="143"/>
      <c r="D113" s="143"/>
      <c r="E113" s="143"/>
      <c r="F113" s="158"/>
      <c r="G113" s="179"/>
      <c r="H113" s="179"/>
      <c r="I113" s="179" t="s">
        <v>329</v>
      </c>
      <c r="J113" s="362" t="s">
        <v>330</v>
      </c>
      <c r="K113" s="362"/>
      <c r="L113" s="179"/>
      <c r="M113" s="362" t="s">
        <v>332</v>
      </c>
      <c r="N113" s="362"/>
      <c r="O113" s="179"/>
    </row>
    <row r="114" spans="1:15" ht="12">
      <c r="A114" s="91"/>
      <c r="B114" s="143"/>
      <c r="C114" s="143"/>
      <c r="D114" s="143"/>
      <c r="E114" s="143"/>
      <c r="F114" s="158"/>
      <c r="G114" s="179"/>
      <c r="H114" s="179"/>
      <c r="I114" s="179" t="s">
        <v>542</v>
      </c>
      <c r="J114" s="362" t="s">
        <v>542</v>
      </c>
      <c r="K114" s="362"/>
      <c r="L114" s="179"/>
      <c r="M114" s="179"/>
      <c r="N114" s="179" t="s">
        <v>542</v>
      </c>
      <c r="O114" s="179"/>
    </row>
    <row r="115" spans="1:15" ht="12">
      <c r="A115" s="91"/>
      <c r="B115" s="143"/>
      <c r="C115" s="143"/>
      <c r="D115" s="143"/>
      <c r="E115" s="143"/>
      <c r="F115" s="158"/>
      <c r="G115" s="179"/>
      <c r="H115" s="179"/>
      <c r="I115" s="179"/>
      <c r="J115" s="179"/>
      <c r="K115" s="179"/>
      <c r="L115" s="179"/>
      <c r="M115" s="179"/>
      <c r="N115" s="179"/>
      <c r="O115" s="179"/>
    </row>
    <row r="116" spans="1:15" ht="12">
      <c r="A116" s="91"/>
      <c r="B116" s="226" t="s">
        <v>359</v>
      </c>
      <c r="C116" s="143"/>
      <c r="D116" s="143"/>
      <c r="E116" s="143"/>
      <c r="F116" s="158"/>
      <c r="G116" s="179"/>
      <c r="H116" s="179"/>
      <c r="I116" s="179"/>
      <c r="J116" s="179"/>
      <c r="K116" s="179"/>
      <c r="L116" s="179"/>
      <c r="M116" s="179"/>
      <c r="N116" s="179"/>
      <c r="O116" s="179"/>
    </row>
    <row r="117" spans="1:15" ht="12">
      <c r="A117" s="91"/>
      <c r="B117" s="94" t="s">
        <v>341</v>
      </c>
      <c r="C117" s="143"/>
      <c r="D117" s="143"/>
      <c r="E117" s="143"/>
      <c r="F117" s="158"/>
      <c r="G117" s="179"/>
      <c r="H117" s="179"/>
      <c r="I117" s="227">
        <v>79</v>
      </c>
      <c r="J117" s="179"/>
      <c r="K117" s="230">
        <v>-396</v>
      </c>
      <c r="L117" s="179"/>
      <c r="M117" s="179"/>
      <c r="N117" s="230">
        <f>+I117+K117</f>
        <v>-317</v>
      </c>
      <c r="O117" s="179"/>
    </row>
    <row r="118" spans="1:15" ht="12">
      <c r="A118" s="91"/>
      <c r="C118" s="143"/>
      <c r="D118" s="143"/>
      <c r="E118" s="143"/>
      <c r="F118" s="158"/>
      <c r="G118" s="179"/>
      <c r="H118" s="179"/>
      <c r="I118" s="227"/>
      <c r="J118" s="179"/>
      <c r="K118" s="179"/>
      <c r="L118" s="179"/>
      <c r="M118" s="179"/>
      <c r="N118" s="179"/>
      <c r="O118" s="179"/>
    </row>
    <row r="119" spans="1:15" ht="12">
      <c r="A119" s="91"/>
      <c r="B119" s="226" t="s">
        <v>360</v>
      </c>
      <c r="C119" s="143"/>
      <c r="D119" s="143"/>
      <c r="E119" s="143"/>
      <c r="F119" s="158"/>
      <c r="G119" s="179"/>
      <c r="H119" s="179"/>
      <c r="I119" s="227"/>
      <c r="J119" s="179"/>
      <c r="K119" s="179"/>
      <c r="L119" s="179"/>
      <c r="M119" s="179"/>
      <c r="N119" s="179"/>
      <c r="O119" s="179"/>
    </row>
    <row r="120" spans="1:15" ht="12">
      <c r="A120" s="91"/>
      <c r="B120" s="94" t="s">
        <v>341</v>
      </c>
      <c r="C120" s="143"/>
      <c r="D120" s="143"/>
      <c r="E120" s="143"/>
      <c r="F120" s="158"/>
      <c r="G120" s="179"/>
      <c r="H120" s="179"/>
      <c r="I120" s="227">
        <v>980</v>
      </c>
      <c r="J120" s="179"/>
      <c r="K120" s="230">
        <f>-659</f>
        <v>-659</v>
      </c>
      <c r="L120" s="179"/>
      <c r="M120" s="179"/>
      <c r="N120" s="230">
        <f>+I120+K120</f>
        <v>321</v>
      </c>
      <c r="O120" s="179"/>
    </row>
    <row r="121" spans="1:15" ht="5.25" customHeight="1" thickBot="1">
      <c r="A121" s="91"/>
      <c r="B121" s="94"/>
      <c r="C121" s="143"/>
      <c r="D121" s="143"/>
      <c r="E121" s="143"/>
      <c r="F121" s="158"/>
      <c r="G121" s="179"/>
      <c r="H121" s="179"/>
      <c r="I121" s="181"/>
      <c r="J121" s="181"/>
      <c r="K121" s="181"/>
      <c r="L121" s="181"/>
      <c r="M121" s="181"/>
      <c r="N121" s="181"/>
      <c r="O121" s="181"/>
    </row>
    <row r="122" spans="1:15" ht="12">
      <c r="A122" s="91"/>
      <c r="B122" s="94"/>
      <c r="C122" s="143"/>
      <c r="D122" s="143"/>
      <c r="E122" s="143"/>
      <c r="F122" s="158"/>
      <c r="G122" s="179"/>
      <c r="H122" s="179"/>
      <c r="I122" s="179"/>
      <c r="J122" s="179"/>
      <c r="K122" s="179"/>
      <c r="L122" s="179"/>
      <c r="M122" s="179"/>
      <c r="N122" s="179"/>
      <c r="O122" s="179"/>
    </row>
    <row r="123" spans="1:15" ht="12.75">
      <c r="A123" s="91"/>
      <c r="B123" s="311" t="s">
        <v>358</v>
      </c>
      <c r="C123" s="315"/>
      <c r="D123" s="315"/>
      <c r="E123" s="315"/>
      <c r="F123" s="315"/>
      <c r="G123" s="315"/>
      <c r="H123" s="315"/>
      <c r="I123" s="315"/>
      <c r="J123" s="315"/>
      <c r="K123" s="315"/>
      <c r="L123" s="315"/>
      <c r="M123" s="315"/>
      <c r="N123" s="315"/>
      <c r="O123" s="315"/>
    </row>
    <row r="124" spans="1:15" ht="12">
      <c r="A124" s="34"/>
      <c r="B124" s="31"/>
      <c r="C124" s="31"/>
      <c r="D124" s="31"/>
      <c r="E124" s="31"/>
      <c r="F124" s="31"/>
      <c r="G124" s="31"/>
      <c r="H124" s="31"/>
      <c r="I124" s="31"/>
      <c r="J124" s="31"/>
      <c r="K124" s="31"/>
      <c r="L124" s="31"/>
      <c r="M124" s="31"/>
      <c r="N124" s="31"/>
      <c r="O124" s="31"/>
    </row>
    <row r="125" spans="1:15" ht="12">
      <c r="A125" s="91" t="s">
        <v>500</v>
      </c>
      <c r="B125" s="93" t="s">
        <v>187</v>
      </c>
      <c r="C125" s="31"/>
      <c r="D125" s="31"/>
      <c r="E125" s="31"/>
      <c r="F125" s="31"/>
      <c r="G125" s="31"/>
      <c r="H125" s="31"/>
      <c r="I125" s="31"/>
      <c r="J125" s="31"/>
      <c r="K125" s="31"/>
      <c r="L125" s="31"/>
      <c r="M125" s="31"/>
      <c r="N125" s="31"/>
      <c r="O125" s="31"/>
    </row>
    <row r="126" spans="1:15" ht="12">
      <c r="A126" s="34"/>
      <c r="B126" s="31" t="s">
        <v>188</v>
      </c>
      <c r="C126" s="31"/>
      <c r="D126" s="31"/>
      <c r="E126" s="31"/>
      <c r="F126" s="31"/>
      <c r="G126" s="31"/>
      <c r="H126" s="31"/>
      <c r="I126" s="31"/>
      <c r="J126" s="31"/>
      <c r="K126" s="31"/>
      <c r="L126" s="31"/>
      <c r="M126" s="31"/>
      <c r="N126" s="31"/>
      <c r="O126" s="31"/>
    </row>
    <row r="127" spans="1:15" ht="12">
      <c r="A127" s="34"/>
      <c r="B127" s="31"/>
      <c r="C127" s="31"/>
      <c r="D127" s="31"/>
      <c r="E127" s="31"/>
      <c r="F127" s="31"/>
      <c r="G127" s="31"/>
      <c r="H127" s="31"/>
      <c r="I127" s="31"/>
      <c r="J127" s="31"/>
      <c r="K127" s="31"/>
      <c r="L127" s="31"/>
      <c r="M127" s="31"/>
      <c r="N127" s="31"/>
      <c r="O127" s="31"/>
    </row>
    <row r="128" spans="1:15" ht="12">
      <c r="A128" s="34"/>
      <c r="B128" s="31"/>
      <c r="C128" s="31"/>
      <c r="D128" s="31"/>
      <c r="E128" s="31"/>
      <c r="F128" s="31"/>
      <c r="G128" s="31"/>
      <c r="H128" s="31"/>
      <c r="I128" s="31"/>
      <c r="J128" s="31"/>
      <c r="K128" s="31"/>
      <c r="L128" s="31"/>
      <c r="M128" s="31"/>
      <c r="N128" s="31"/>
      <c r="O128" s="31"/>
    </row>
    <row r="129" spans="1:18" ht="12">
      <c r="A129" s="91" t="s">
        <v>502</v>
      </c>
      <c r="B129" s="93" t="s">
        <v>509</v>
      </c>
      <c r="C129" s="31"/>
      <c r="D129" s="31"/>
      <c r="E129" s="31"/>
      <c r="F129" s="31"/>
      <c r="G129" s="31"/>
      <c r="H129" s="31"/>
      <c r="I129" s="31"/>
      <c r="J129" s="31"/>
      <c r="K129" s="31"/>
      <c r="L129" s="31"/>
      <c r="M129" s="31"/>
      <c r="N129" s="31"/>
      <c r="O129" s="31"/>
      <c r="R129" s="16"/>
    </row>
    <row r="130" spans="1:15" ht="12">
      <c r="A130" s="91"/>
      <c r="B130" s="327" t="s">
        <v>336</v>
      </c>
      <c r="C130" s="328"/>
      <c r="D130" s="328"/>
      <c r="E130" s="328"/>
      <c r="F130" s="328"/>
      <c r="G130" s="328"/>
      <c r="H130" s="328"/>
      <c r="I130" s="328"/>
      <c r="J130" s="328"/>
      <c r="K130" s="328"/>
      <c r="L130" s="328"/>
      <c r="M130" s="328"/>
      <c r="N130" s="328"/>
      <c r="O130" s="328"/>
    </row>
    <row r="131" spans="1:15" ht="12">
      <c r="A131" s="91"/>
      <c r="B131" s="328"/>
      <c r="C131" s="328"/>
      <c r="D131" s="328"/>
      <c r="E131" s="328"/>
      <c r="F131" s="328"/>
      <c r="G131" s="328"/>
      <c r="H131" s="328"/>
      <c r="I131" s="328"/>
      <c r="J131" s="328"/>
      <c r="K131" s="328"/>
      <c r="L131" s="328"/>
      <c r="M131" s="328"/>
      <c r="N131" s="328"/>
      <c r="O131" s="328"/>
    </row>
    <row r="132" spans="1:15" ht="12">
      <c r="A132" s="91"/>
      <c r="B132" s="328"/>
      <c r="C132" s="328"/>
      <c r="D132" s="328"/>
      <c r="E132" s="328"/>
      <c r="F132" s="328"/>
      <c r="G132" s="328"/>
      <c r="H132" s="328"/>
      <c r="I132" s="328"/>
      <c r="J132" s="328"/>
      <c r="K132" s="328"/>
      <c r="L132" s="328"/>
      <c r="M132" s="328"/>
      <c r="N132" s="328"/>
      <c r="O132" s="328"/>
    </row>
    <row r="133" spans="1:15" ht="12.75" thickBot="1">
      <c r="A133" s="34"/>
      <c r="B133" s="161"/>
      <c r="C133" s="161"/>
      <c r="D133" s="161"/>
      <c r="E133" s="161"/>
      <c r="F133" s="161"/>
      <c r="G133" s="161"/>
      <c r="H133" s="161"/>
      <c r="I133" s="161"/>
      <c r="J133" s="161"/>
      <c r="K133" s="161"/>
      <c r="L133" s="161"/>
      <c r="M133" s="161"/>
      <c r="N133" s="161"/>
      <c r="O133" s="161"/>
    </row>
    <row r="134" spans="1:15" ht="12">
      <c r="A134" s="34"/>
      <c r="B134" s="277" t="s">
        <v>119</v>
      </c>
      <c r="C134" s="278"/>
      <c r="D134" s="278"/>
      <c r="E134" s="278"/>
      <c r="F134" s="278"/>
      <c r="G134" s="278"/>
      <c r="H134" s="278"/>
      <c r="I134" s="278"/>
      <c r="J134" s="279"/>
      <c r="K134" s="265" t="s">
        <v>471</v>
      </c>
      <c r="L134" s="266"/>
      <c r="M134" s="269" t="s">
        <v>0</v>
      </c>
      <c r="N134" s="270"/>
      <c r="O134" s="271"/>
    </row>
    <row r="135" spans="1:15" ht="12">
      <c r="A135" s="34"/>
      <c r="B135" s="280"/>
      <c r="C135" s="281"/>
      <c r="D135" s="281"/>
      <c r="E135" s="281"/>
      <c r="F135" s="281"/>
      <c r="G135" s="281"/>
      <c r="H135" s="281"/>
      <c r="I135" s="281"/>
      <c r="J135" s="282"/>
      <c r="K135" s="267"/>
      <c r="L135" s="268"/>
      <c r="M135" s="260"/>
      <c r="N135" s="261"/>
      <c r="O135" s="329"/>
    </row>
    <row r="136" spans="1:20" ht="12">
      <c r="A136" s="34"/>
      <c r="B136" s="262"/>
      <c r="C136" s="263"/>
      <c r="D136" s="263"/>
      <c r="E136" s="263"/>
      <c r="F136" s="263"/>
      <c r="G136" s="263"/>
      <c r="H136" s="263"/>
      <c r="I136" s="263"/>
      <c r="J136" s="264"/>
      <c r="K136" s="357" t="s">
        <v>510</v>
      </c>
      <c r="L136" s="358"/>
      <c r="M136" s="359" t="s">
        <v>510</v>
      </c>
      <c r="N136" s="359"/>
      <c r="O136" s="360"/>
      <c r="T136" s="224"/>
    </row>
    <row r="137" spans="1:15" ht="12">
      <c r="A137" s="34"/>
      <c r="B137" s="347"/>
      <c r="C137" s="348"/>
      <c r="D137" s="348"/>
      <c r="E137" s="348"/>
      <c r="F137" s="348"/>
      <c r="G137" s="348"/>
      <c r="H137" s="348"/>
      <c r="I137" s="348"/>
      <c r="J137" s="349"/>
      <c r="K137" s="350"/>
      <c r="L137" s="351"/>
      <c r="M137" s="352"/>
      <c r="N137" s="352"/>
      <c r="O137" s="353"/>
    </row>
    <row r="138" spans="1:22" ht="12">
      <c r="A138" s="34"/>
      <c r="B138" s="340" t="s">
        <v>554</v>
      </c>
      <c r="C138" s="341"/>
      <c r="D138" s="341"/>
      <c r="E138" s="341"/>
      <c r="F138" s="341"/>
      <c r="G138" s="341"/>
      <c r="H138" s="341"/>
      <c r="I138" s="341"/>
      <c r="J138" s="341"/>
      <c r="K138" s="354">
        <v>45820.474</v>
      </c>
      <c r="L138" s="355"/>
      <c r="M138" s="354">
        <v>231.899</v>
      </c>
      <c r="N138" s="296"/>
      <c r="O138" s="356"/>
      <c r="Q138" s="8"/>
      <c r="S138" s="296"/>
      <c r="T138" s="296"/>
      <c r="U138" s="8"/>
      <c r="V138" s="223"/>
    </row>
    <row r="139" spans="1:22" ht="12">
      <c r="A139" s="34"/>
      <c r="B139" s="340" t="s">
        <v>555</v>
      </c>
      <c r="C139" s="341"/>
      <c r="D139" s="341"/>
      <c r="E139" s="341"/>
      <c r="F139" s="341"/>
      <c r="G139" s="341"/>
      <c r="H139" s="341"/>
      <c r="I139" s="341"/>
      <c r="J139" s="342"/>
      <c r="K139" s="354">
        <v>9510</v>
      </c>
      <c r="L139" s="355"/>
      <c r="M139" s="354">
        <v>-127</v>
      </c>
      <c r="N139" s="296"/>
      <c r="O139" s="356"/>
      <c r="Q139" s="8"/>
      <c r="S139" s="296"/>
      <c r="T139" s="296"/>
      <c r="U139" s="8"/>
      <c r="V139" s="223"/>
    </row>
    <row r="140" spans="1:20" ht="12.75">
      <c r="A140" s="34"/>
      <c r="B140" s="152" t="s">
        <v>444</v>
      </c>
      <c r="C140" s="118"/>
      <c r="D140" s="118"/>
      <c r="E140" s="118"/>
      <c r="F140" s="118"/>
      <c r="G140" s="118"/>
      <c r="H140" s="118"/>
      <c r="I140" s="190"/>
      <c r="J140" s="153"/>
      <c r="K140" s="343">
        <v>0</v>
      </c>
      <c r="L140" s="344"/>
      <c r="M140" s="343">
        <f>-332.581+185.97</f>
        <v>-146.61100000000002</v>
      </c>
      <c r="N140" s="345"/>
      <c r="O140" s="346"/>
      <c r="Q140" s="8"/>
      <c r="S140" s="296"/>
      <c r="T140" s="297"/>
    </row>
    <row r="141" spans="1:20" ht="12.75" thickBot="1">
      <c r="A141" s="34"/>
      <c r="B141" s="331"/>
      <c r="C141" s="332"/>
      <c r="D141" s="332"/>
      <c r="E141" s="332"/>
      <c r="F141" s="332"/>
      <c r="G141" s="332"/>
      <c r="H141" s="332"/>
      <c r="I141" s="332"/>
      <c r="J141" s="333"/>
      <c r="K141" s="274">
        <f>SUM(K138:L140)</f>
        <v>55330.474</v>
      </c>
      <c r="L141" s="334"/>
      <c r="M141" s="274">
        <f>SUM(M138:O140)</f>
        <v>-41.71200000000002</v>
      </c>
      <c r="N141" s="275"/>
      <c r="O141" s="276"/>
      <c r="Q141" s="8"/>
      <c r="S141" s="16"/>
      <c r="T141" s="16"/>
    </row>
    <row r="142" spans="1:15" ht="12">
      <c r="A142" s="34"/>
      <c r="B142" s="31"/>
      <c r="C142" s="31"/>
      <c r="D142" s="31"/>
      <c r="E142" s="31"/>
      <c r="F142" s="31"/>
      <c r="G142" s="31"/>
      <c r="H142" s="31"/>
      <c r="I142" s="31"/>
      <c r="J142" s="31"/>
      <c r="K142" s="31"/>
      <c r="L142" s="154"/>
      <c r="M142" s="31"/>
      <c r="N142" s="31"/>
      <c r="O142" s="154"/>
    </row>
    <row r="143" spans="1:15" ht="12.75" thickBot="1">
      <c r="A143" s="34"/>
      <c r="B143" s="31"/>
      <c r="C143" s="31"/>
      <c r="D143" s="31"/>
      <c r="E143" s="31"/>
      <c r="F143" s="31"/>
      <c r="G143" s="31"/>
      <c r="H143" s="31"/>
      <c r="I143" s="31"/>
      <c r="J143" s="31"/>
      <c r="K143" s="31"/>
      <c r="L143" s="154"/>
      <c r="M143" s="31"/>
      <c r="N143" s="31"/>
      <c r="O143" s="154"/>
    </row>
    <row r="144" spans="1:15" ht="12">
      <c r="A144" s="34"/>
      <c r="B144" s="277" t="s">
        <v>361</v>
      </c>
      <c r="C144" s="278"/>
      <c r="D144" s="278"/>
      <c r="E144" s="278"/>
      <c r="F144" s="278"/>
      <c r="G144" s="278"/>
      <c r="H144" s="278"/>
      <c r="I144" s="278"/>
      <c r="J144" s="279"/>
      <c r="K144" s="265" t="s">
        <v>471</v>
      </c>
      <c r="L144" s="266"/>
      <c r="M144" s="269" t="s">
        <v>0</v>
      </c>
      <c r="N144" s="270"/>
      <c r="O144" s="271"/>
    </row>
    <row r="145" spans="1:15" ht="12">
      <c r="A145" s="34"/>
      <c r="B145" s="280"/>
      <c r="C145" s="281"/>
      <c r="D145" s="281"/>
      <c r="E145" s="281"/>
      <c r="F145" s="281"/>
      <c r="G145" s="281"/>
      <c r="H145" s="281"/>
      <c r="I145" s="281"/>
      <c r="J145" s="282"/>
      <c r="K145" s="267"/>
      <c r="L145" s="268"/>
      <c r="M145" s="260"/>
      <c r="N145" s="261"/>
      <c r="O145" s="329"/>
    </row>
    <row r="146" spans="1:15" ht="12">
      <c r="A146" s="34"/>
      <c r="B146" s="262"/>
      <c r="C146" s="263"/>
      <c r="D146" s="263"/>
      <c r="E146" s="263"/>
      <c r="F146" s="263"/>
      <c r="G146" s="263"/>
      <c r="H146" s="263"/>
      <c r="I146" s="263"/>
      <c r="J146" s="264"/>
      <c r="K146" s="357" t="s">
        <v>510</v>
      </c>
      <c r="L146" s="358"/>
      <c r="M146" s="359" t="s">
        <v>510</v>
      </c>
      <c r="N146" s="359"/>
      <c r="O146" s="360"/>
    </row>
    <row r="147" spans="1:15" ht="12">
      <c r="A147" s="34"/>
      <c r="B147" s="347"/>
      <c r="C147" s="348"/>
      <c r="D147" s="348"/>
      <c r="E147" s="348"/>
      <c r="F147" s="348"/>
      <c r="G147" s="348"/>
      <c r="H147" s="348"/>
      <c r="I147" s="348"/>
      <c r="J147" s="349"/>
      <c r="K147" s="350"/>
      <c r="L147" s="351"/>
      <c r="M147" s="352"/>
      <c r="N147" s="352"/>
      <c r="O147" s="353"/>
    </row>
    <row r="148" spans="1:15" ht="12">
      <c r="A148" s="34"/>
      <c r="B148" s="340" t="s">
        <v>554</v>
      </c>
      <c r="C148" s="341"/>
      <c r="D148" s="341"/>
      <c r="E148" s="341"/>
      <c r="F148" s="341"/>
      <c r="G148" s="341"/>
      <c r="H148" s="341"/>
      <c r="I148" s="341"/>
      <c r="J148" s="341"/>
      <c r="K148" s="354">
        <v>35241</v>
      </c>
      <c r="L148" s="355"/>
      <c r="M148" s="354">
        <f>517+111.092-88.716</f>
        <v>539.376</v>
      </c>
      <c r="N148" s="296"/>
      <c r="O148" s="356"/>
    </row>
    <row r="149" spans="1:15" ht="12">
      <c r="A149" s="34"/>
      <c r="B149" s="340" t="s">
        <v>555</v>
      </c>
      <c r="C149" s="341"/>
      <c r="D149" s="341"/>
      <c r="E149" s="341"/>
      <c r="F149" s="341"/>
      <c r="G149" s="341"/>
      <c r="H149" s="341"/>
      <c r="I149" s="341"/>
      <c r="J149" s="342"/>
      <c r="K149" s="354">
        <v>6616</v>
      </c>
      <c r="L149" s="355"/>
      <c r="M149" s="354">
        <f>-291-93.687-7.609</f>
        <v>-392.296</v>
      </c>
      <c r="N149" s="296"/>
      <c r="O149" s="356"/>
    </row>
    <row r="150" spans="1:15" ht="12">
      <c r="A150" s="34"/>
      <c r="B150" s="152" t="s">
        <v>444</v>
      </c>
      <c r="C150" s="118"/>
      <c r="D150" s="118"/>
      <c r="E150" s="118"/>
      <c r="F150" s="118"/>
      <c r="G150" s="118"/>
      <c r="H150" s="118"/>
      <c r="I150" s="118"/>
      <c r="J150" s="153"/>
      <c r="K150" s="233"/>
      <c r="L150" s="232">
        <v>0</v>
      </c>
      <c r="M150" s="233"/>
      <c r="N150" s="229"/>
      <c r="O150" s="231">
        <f>-111.092-205.847</f>
        <v>-316.939</v>
      </c>
    </row>
    <row r="151" spans="1:15" ht="12.75" thickBot="1">
      <c r="A151" s="34"/>
      <c r="B151" s="331"/>
      <c r="C151" s="332"/>
      <c r="D151" s="332"/>
      <c r="E151" s="332"/>
      <c r="F151" s="332"/>
      <c r="G151" s="332"/>
      <c r="H151" s="332"/>
      <c r="I151" s="332"/>
      <c r="J151" s="333"/>
      <c r="K151" s="274">
        <f>SUM(K148:L150)</f>
        <v>41857</v>
      </c>
      <c r="L151" s="334"/>
      <c r="M151" s="274">
        <f>SUM(M148:O150)</f>
        <v>-169.85900000000004</v>
      </c>
      <c r="N151" s="275"/>
      <c r="O151" s="276"/>
    </row>
    <row r="152" spans="1:15" ht="12">
      <c r="A152" s="34"/>
      <c r="B152" s="118"/>
      <c r="C152" s="118"/>
      <c r="D152" s="118"/>
      <c r="E152" s="118"/>
      <c r="F152" s="118"/>
      <c r="G152" s="118"/>
      <c r="H152" s="118"/>
      <c r="I152" s="118"/>
      <c r="J152" s="118"/>
      <c r="K152" s="122"/>
      <c r="L152" s="123"/>
      <c r="M152" s="122"/>
      <c r="N152" s="122"/>
      <c r="O152" s="123"/>
    </row>
    <row r="153" spans="1:15" ht="12.75" thickBot="1">
      <c r="A153" s="34"/>
      <c r="B153" s="118"/>
      <c r="C153" s="118"/>
      <c r="D153" s="118"/>
      <c r="E153" s="118"/>
      <c r="F153" s="118"/>
      <c r="G153" s="118"/>
      <c r="H153" s="118"/>
      <c r="I153" s="118"/>
      <c r="J153" s="118"/>
      <c r="K153" s="122"/>
      <c r="L153" s="123"/>
      <c r="M153" s="122"/>
      <c r="N153" s="122"/>
      <c r="O153" s="123"/>
    </row>
    <row r="154" spans="1:15" ht="12">
      <c r="A154" s="34"/>
      <c r="B154" s="277" t="s">
        <v>362</v>
      </c>
      <c r="C154" s="278"/>
      <c r="D154" s="278"/>
      <c r="E154" s="278"/>
      <c r="F154" s="278"/>
      <c r="G154" s="278"/>
      <c r="H154" s="278"/>
      <c r="I154" s="278"/>
      <c r="J154" s="279"/>
      <c r="K154" s="265" t="s">
        <v>471</v>
      </c>
      <c r="L154" s="266"/>
      <c r="M154" s="269" t="s">
        <v>0</v>
      </c>
      <c r="N154" s="270"/>
      <c r="O154" s="271"/>
    </row>
    <row r="155" spans="1:15" ht="12">
      <c r="A155" s="34"/>
      <c r="B155" s="280"/>
      <c r="C155" s="281"/>
      <c r="D155" s="281"/>
      <c r="E155" s="281"/>
      <c r="F155" s="281"/>
      <c r="G155" s="281"/>
      <c r="H155" s="281"/>
      <c r="I155" s="281"/>
      <c r="J155" s="282"/>
      <c r="K155" s="267"/>
      <c r="L155" s="268"/>
      <c r="M155" s="260"/>
      <c r="N155" s="261"/>
      <c r="O155" s="329"/>
    </row>
    <row r="156" spans="1:15" ht="12">
      <c r="A156" s="34"/>
      <c r="B156" s="262"/>
      <c r="C156" s="263"/>
      <c r="D156" s="263"/>
      <c r="E156" s="263"/>
      <c r="F156" s="263"/>
      <c r="G156" s="263"/>
      <c r="H156" s="263"/>
      <c r="I156" s="263"/>
      <c r="J156" s="264"/>
      <c r="K156" s="357" t="s">
        <v>510</v>
      </c>
      <c r="L156" s="358"/>
      <c r="M156" s="359" t="s">
        <v>510</v>
      </c>
      <c r="N156" s="359"/>
      <c r="O156" s="360"/>
    </row>
    <row r="157" spans="1:15" ht="12">
      <c r="A157" s="34"/>
      <c r="B157" s="347"/>
      <c r="C157" s="348"/>
      <c r="D157" s="348"/>
      <c r="E157" s="348"/>
      <c r="F157" s="348"/>
      <c r="G157" s="348"/>
      <c r="H157" s="348"/>
      <c r="I157" s="348"/>
      <c r="J157" s="349"/>
      <c r="K157" s="350"/>
      <c r="L157" s="351"/>
      <c r="M157" s="352"/>
      <c r="N157" s="352"/>
      <c r="O157" s="353"/>
    </row>
    <row r="158" spans="1:15" ht="12">
      <c r="A158" s="34"/>
      <c r="B158" s="340" t="s">
        <v>554</v>
      </c>
      <c r="C158" s="341"/>
      <c r="D158" s="341"/>
      <c r="E158" s="341"/>
      <c r="F158" s="341"/>
      <c r="G158" s="341"/>
      <c r="H158" s="341"/>
      <c r="I158" s="341"/>
      <c r="J158" s="341"/>
      <c r="K158" s="354">
        <v>189804.926</v>
      </c>
      <c r="L158" s="355"/>
      <c r="M158" s="354">
        <f>1327.135-207.004</f>
        <v>1120.131</v>
      </c>
      <c r="N158" s="296"/>
      <c r="O158" s="356"/>
    </row>
    <row r="159" spans="1:15" ht="12">
      <c r="A159" s="34"/>
      <c r="B159" s="340" t="s">
        <v>555</v>
      </c>
      <c r="C159" s="341"/>
      <c r="D159" s="341"/>
      <c r="E159" s="341"/>
      <c r="F159" s="341"/>
      <c r="G159" s="341"/>
      <c r="H159" s="341"/>
      <c r="I159" s="341"/>
      <c r="J159" s="342"/>
      <c r="K159" s="354">
        <v>31744</v>
      </c>
      <c r="L159" s="355"/>
      <c r="M159" s="354">
        <v>-299</v>
      </c>
      <c r="N159" s="296"/>
      <c r="O159" s="356"/>
    </row>
    <row r="160" spans="1:15" ht="12.75">
      <c r="A160" s="34"/>
      <c r="B160" s="152" t="s">
        <v>444</v>
      </c>
      <c r="C160" s="118"/>
      <c r="D160" s="118"/>
      <c r="E160" s="118"/>
      <c r="F160" s="118"/>
      <c r="G160" s="118"/>
      <c r="H160" s="118"/>
      <c r="I160" s="118"/>
      <c r="J160" s="189"/>
      <c r="K160" s="343">
        <v>0</v>
      </c>
      <c r="L160" s="344"/>
      <c r="M160" s="343">
        <f>-804.908+316.72-480.31</f>
        <v>-968.498</v>
      </c>
      <c r="N160" s="345"/>
      <c r="O160" s="346"/>
    </row>
    <row r="161" spans="1:15" ht="12.75" thickBot="1">
      <c r="A161" s="34"/>
      <c r="B161" s="331"/>
      <c r="C161" s="332"/>
      <c r="D161" s="332"/>
      <c r="E161" s="332"/>
      <c r="F161" s="332"/>
      <c r="G161" s="332"/>
      <c r="H161" s="332"/>
      <c r="I161" s="332"/>
      <c r="J161" s="333"/>
      <c r="K161" s="274">
        <f>SUM(K158:L160)</f>
        <v>221548.926</v>
      </c>
      <c r="L161" s="334"/>
      <c r="M161" s="274">
        <f>SUM(M158:O160)</f>
        <v>-147.36699999999996</v>
      </c>
      <c r="N161" s="275"/>
      <c r="O161" s="276"/>
    </row>
    <row r="162" spans="1:15" ht="12">
      <c r="A162" s="34"/>
      <c r="B162" s="118"/>
      <c r="C162" s="118"/>
      <c r="D162" s="118"/>
      <c r="E162" s="118"/>
      <c r="F162" s="118"/>
      <c r="G162" s="118"/>
      <c r="H162" s="118"/>
      <c r="I162" s="118"/>
      <c r="J162" s="118"/>
      <c r="K162" s="122"/>
      <c r="L162" s="123"/>
      <c r="M162" s="122"/>
      <c r="N162" s="122"/>
      <c r="O162" s="123"/>
    </row>
    <row r="163" spans="1:15" ht="12.75" thickBot="1">
      <c r="A163" s="34"/>
      <c r="B163" s="118"/>
      <c r="C163" s="118"/>
      <c r="D163" s="118"/>
      <c r="E163" s="118"/>
      <c r="F163" s="118"/>
      <c r="G163" s="118"/>
      <c r="H163" s="118"/>
      <c r="I163" s="118"/>
      <c r="J163" s="118"/>
      <c r="K163" s="122"/>
      <c r="L163" s="123"/>
      <c r="M163" s="122"/>
      <c r="N163" s="122"/>
      <c r="O163" s="123"/>
    </row>
    <row r="164" spans="1:15" ht="12">
      <c r="A164" s="34"/>
      <c r="B164" s="277" t="s">
        <v>363</v>
      </c>
      <c r="C164" s="278"/>
      <c r="D164" s="278"/>
      <c r="E164" s="278"/>
      <c r="F164" s="278"/>
      <c r="G164" s="278"/>
      <c r="H164" s="278"/>
      <c r="I164" s="278"/>
      <c r="J164" s="279"/>
      <c r="K164" s="265" t="s">
        <v>471</v>
      </c>
      <c r="L164" s="266"/>
      <c r="M164" s="269" t="s">
        <v>0</v>
      </c>
      <c r="N164" s="270"/>
      <c r="O164" s="271"/>
    </row>
    <row r="165" spans="1:15" ht="12">
      <c r="A165" s="34"/>
      <c r="B165" s="280"/>
      <c r="C165" s="281"/>
      <c r="D165" s="281"/>
      <c r="E165" s="281"/>
      <c r="F165" s="281"/>
      <c r="G165" s="281"/>
      <c r="H165" s="281"/>
      <c r="I165" s="281"/>
      <c r="J165" s="282"/>
      <c r="K165" s="267"/>
      <c r="L165" s="268"/>
      <c r="M165" s="260"/>
      <c r="N165" s="261"/>
      <c r="O165" s="329"/>
    </row>
    <row r="166" spans="1:15" ht="12">
      <c r="A166" s="34"/>
      <c r="B166" s="262"/>
      <c r="C166" s="263"/>
      <c r="D166" s="263"/>
      <c r="E166" s="263"/>
      <c r="F166" s="263"/>
      <c r="G166" s="263"/>
      <c r="H166" s="263"/>
      <c r="I166" s="263"/>
      <c r="J166" s="264"/>
      <c r="K166" s="357" t="s">
        <v>510</v>
      </c>
      <c r="L166" s="358"/>
      <c r="M166" s="359" t="s">
        <v>510</v>
      </c>
      <c r="N166" s="359"/>
      <c r="O166" s="360"/>
    </row>
    <row r="167" spans="1:15" ht="12">
      <c r="A167" s="34"/>
      <c r="B167" s="347"/>
      <c r="C167" s="348"/>
      <c r="D167" s="348"/>
      <c r="E167" s="348"/>
      <c r="F167" s="348"/>
      <c r="G167" s="348"/>
      <c r="H167" s="348"/>
      <c r="I167" s="348"/>
      <c r="J167" s="349"/>
      <c r="K167" s="350"/>
      <c r="L167" s="351"/>
      <c r="M167" s="352"/>
      <c r="N167" s="352"/>
      <c r="O167" s="353"/>
    </row>
    <row r="168" spans="1:15" ht="12">
      <c r="A168" s="34"/>
      <c r="B168" s="340" t="s">
        <v>554</v>
      </c>
      <c r="C168" s="341"/>
      <c r="D168" s="341"/>
      <c r="E168" s="341"/>
      <c r="F168" s="341"/>
      <c r="G168" s="341"/>
      <c r="H168" s="341"/>
      <c r="I168" s="341"/>
      <c r="J168" s="341"/>
      <c r="K168" s="354">
        <v>110336</v>
      </c>
      <c r="L168" s="355"/>
      <c r="M168" s="354">
        <f>2211+113.438-59.144-88.716+1</f>
        <v>2177.5780000000004</v>
      </c>
      <c r="N168" s="296"/>
      <c r="O168" s="356"/>
    </row>
    <row r="169" spans="1:15" ht="12">
      <c r="A169" s="34"/>
      <c r="B169" s="340" t="s">
        <v>555</v>
      </c>
      <c r="C169" s="341"/>
      <c r="D169" s="341"/>
      <c r="E169" s="341"/>
      <c r="F169" s="341"/>
      <c r="G169" s="341"/>
      <c r="H169" s="341"/>
      <c r="I169" s="341"/>
      <c r="J169" s="342"/>
      <c r="K169" s="354">
        <v>19390</v>
      </c>
      <c r="L169" s="355"/>
      <c r="M169" s="354">
        <f>-475-67.531-101.296</f>
        <v>-643.827</v>
      </c>
      <c r="N169" s="296"/>
      <c r="O169" s="356"/>
    </row>
    <row r="170" spans="1:15" ht="12.75">
      <c r="A170" s="34"/>
      <c r="B170" s="152" t="s">
        <v>444</v>
      </c>
      <c r="C170" s="118"/>
      <c r="D170" s="118"/>
      <c r="E170" s="118"/>
      <c r="F170" s="118"/>
      <c r="G170" s="118"/>
      <c r="H170" s="118"/>
      <c r="I170" s="118"/>
      <c r="J170" s="153"/>
      <c r="K170" s="343">
        <v>0</v>
      </c>
      <c r="L170" s="344"/>
      <c r="M170" s="343">
        <f>-113.438-137.231-205.847</f>
        <v>-456.51599999999996</v>
      </c>
      <c r="N170" s="345"/>
      <c r="O170" s="346"/>
    </row>
    <row r="171" spans="1:15" ht="12.75" thickBot="1">
      <c r="A171" s="34"/>
      <c r="B171" s="331"/>
      <c r="C171" s="332"/>
      <c r="D171" s="332"/>
      <c r="E171" s="332"/>
      <c r="F171" s="332"/>
      <c r="G171" s="332"/>
      <c r="H171" s="332"/>
      <c r="I171" s="332"/>
      <c r="J171" s="333"/>
      <c r="K171" s="274">
        <f>SUM(K168:L170)</f>
        <v>129726</v>
      </c>
      <c r="L171" s="334"/>
      <c r="M171" s="274">
        <f>SUM(M168:O170)</f>
        <v>1077.2350000000006</v>
      </c>
      <c r="N171" s="275"/>
      <c r="O171" s="276"/>
    </row>
    <row r="172" spans="1:15" ht="12">
      <c r="A172" s="34"/>
      <c r="B172" s="118"/>
      <c r="C172" s="118"/>
      <c r="D172" s="118"/>
      <c r="E172" s="118"/>
      <c r="F172" s="118"/>
      <c r="G172" s="118"/>
      <c r="H172" s="118"/>
      <c r="I172" s="118"/>
      <c r="J172" s="118"/>
      <c r="K172" s="122"/>
      <c r="L172" s="123"/>
      <c r="M172" s="122"/>
      <c r="N172" s="122"/>
      <c r="O172" s="123"/>
    </row>
    <row r="173" spans="1:15" ht="12">
      <c r="A173" s="34"/>
      <c r="B173" s="118"/>
      <c r="C173" s="118"/>
      <c r="D173" s="118"/>
      <c r="E173" s="118"/>
      <c r="F173" s="118"/>
      <c r="G173" s="118"/>
      <c r="H173" s="118"/>
      <c r="I173" s="118"/>
      <c r="J173" s="118"/>
      <c r="K173" s="122"/>
      <c r="L173" s="123"/>
      <c r="M173" s="122"/>
      <c r="N173" s="122"/>
      <c r="O173" s="123"/>
    </row>
    <row r="174" spans="1:15" ht="12.75">
      <c r="A174" s="34"/>
      <c r="B174" s="311" t="s">
        <v>120</v>
      </c>
      <c r="C174" s="328"/>
      <c r="D174" s="328"/>
      <c r="E174" s="328"/>
      <c r="F174" s="328"/>
      <c r="G174" s="328"/>
      <c r="H174" s="328"/>
      <c r="I174" s="328"/>
      <c r="J174" s="328"/>
      <c r="K174" s="328"/>
      <c r="L174" s="328"/>
      <c r="M174" s="328"/>
      <c r="N174" s="328"/>
      <c r="O174" s="328"/>
    </row>
    <row r="175" spans="1:15" ht="6" customHeight="1">
      <c r="A175" s="34"/>
      <c r="B175" s="131"/>
      <c r="C175" s="131"/>
      <c r="D175" s="131"/>
      <c r="E175" s="131"/>
      <c r="F175" s="131"/>
      <c r="G175" s="131"/>
      <c r="H175" s="131"/>
      <c r="I175" s="131"/>
      <c r="J175" s="131"/>
      <c r="K175" s="131"/>
      <c r="L175" s="131"/>
      <c r="M175" s="131"/>
      <c r="N175" s="131"/>
      <c r="O175" s="131"/>
    </row>
    <row r="176" spans="1:15" ht="12.75">
      <c r="A176" s="34"/>
      <c r="B176" s="311" t="s">
        <v>364</v>
      </c>
      <c r="C176" s="315"/>
      <c r="D176" s="315"/>
      <c r="E176" s="315"/>
      <c r="F176" s="315"/>
      <c r="G176" s="315"/>
      <c r="H176" s="315"/>
      <c r="I176" s="315"/>
      <c r="J176" s="315"/>
      <c r="K176" s="315"/>
      <c r="L176" s="315"/>
      <c r="M176" s="315"/>
      <c r="N176" s="315"/>
      <c r="O176" s="315"/>
    </row>
    <row r="177" spans="1:15" ht="6.75" customHeight="1">
      <c r="A177" s="34"/>
      <c r="B177" s="225"/>
      <c r="C177" s="165"/>
      <c r="D177" s="165"/>
      <c r="E177" s="165"/>
      <c r="F177" s="165"/>
      <c r="G177" s="165"/>
      <c r="H177" s="165"/>
      <c r="I177" s="165"/>
      <c r="J177" s="165"/>
      <c r="K177" s="165"/>
      <c r="L177" s="165"/>
      <c r="M177" s="165"/>
      <c r="N177" s="165"/>
      <c r="O177" s="165"/>
    </row>
    <row r="178" spans="1:15" ht="12.75">
      <c r="A178" s="34"/>
      <c r="B178" s="371" t="s">
        <v>152</v>
      </c>
      <c r="C178" s="312"/>
      <c r="D178" s="312"/>
      <c r="E178" s="312"/>
      <c r="F178" s="312"/>
      <c r="G178" s="312"/>
      <c r="H178" s="312"/>
      <c r="I178" s="312"/>
      <c r="J178" s="312"/>
      <c r="K178" s="312"/>
      <c r="L178" s="312"/>
      <c r="M178" s="312"/>
      <c r="N178" s="312"/>
      <c r="O178" s="312"/>
    </row>
    <row r="179" spans="1:15" ht="12">
      <c r="A179" s="34"/>
      <c r="B179" s="118"/>
      <c r="C179" s="118"/>
      <c r="D179" s="118"/>
      <c r="E179" s="118"/>
      <c r="F179" s="118"/>
      <c r="G179" s="118"/>
      <c r="H179" s="118"/>
      <c r="I179" s="118"/>
      <c r="J179" s="118"/>
      <c r="K179" s="122"/>
      <c r="L179" s="123"/>
      <c r="M179" s="122"/>
      <c r="N179" s="122"/>
      <c r="O179" s="123"/>
    </row>
    <row r="180" spans="1:15" ht="12">
      <c r="A180" s="91" t="s">
        <v>504</v>
      </c>
      <c r="B180" s="93" t="s">
        <v>501</v>
      </c>
      <c r="C180" s="31"/>
      <c r="D180" s="31"/>
      <c r="E180" s="31"/>
      <c r="F180" s="31"/>
      <c r="G180" s="31"/>
      <c r="H180" s="31"/>
      <c r="I180" s="31"/>
      <c r="J180" s="31"/>
      <c r="K180" s="31"/>
      <c r="L180" s="31"/>
      <c r="M180" s="31"/>
      <c r="N180" s="31"/>
      <c r="O180" s="31"/>
    </row>
    <row r="181" spans="1:15" ht="12">
      <c r="A181" s="34"/>
      <c r="B181" s="361" t="s">
        <v>409</v>
      </c>
      <c r="C181" s="361"/>
      <c r="D181" s="361"/>
      <c r="E181" s="361"/>
      <c r="F181" s="361"/>
      <c r="G181" s="361"/>
      <c r="H181" s="361"/>
      <c r="I181" s="361"/>
      <c r="J181" s="361"/>
      <c r="K181" s="361"/>
      <c r="L181" s="361"/>
      <c r="M181" s="361"/>
      <c r="N181" s="361"/>
      <c r="O181" s="361"/>
    </row>
    <row r="182" spans="1:15" ht="12">
      <c r="A182" s="34"/>
      <c r="B182" s="361"/>
      <c r="C182" s="361"/>
      <c r="D182" s="361"/>
      <c r="E182" s="361"/>
      <c r="F182" s="361"/>
      <c r="G182" s="361"/>
      <c r="H182" s="361"/>
      <c r="I182" s="361"/>
      <c r="J182" s="361"/>
      <c r="K182" s="361"/>
      <c r="L182" s="361"/>
      <c r="M182" s="361"/>
      <c r="N182" s="361"/>
      <c r="O182" s="361"/>
    </row>
    <row r="183" spans="1:15" ht="12">
      <c r="A183" s="34"/>
      <c r="B183" s="361"/>
      <c r="C183" s="361"/>
      <c r="D183" s="361"/>
      <c r="E183" s="361"/>
      <c r="F183" s="361"/>
      <c r="G183" s="361"/>
      <c r="H183" s="361"/>
      <c r="I183" s="361"/>
      <c r="J183" s="361"/>
      <c r="K183" s="361"/>
      <c r="L183" s="361"/>
      <c r="M183" s="361"/>
      <c r="N183" s="361"/>
      <c r="O183" s="361"/>
    </row>
    <row r="184" spans="1:15" ht="12">
      <c r="A184" s="34"/>
      <c r="B184" s="118"/>
      <c r="C184" s="118"/>
      <c r="D184" s="118"/>
      <c r="E184" s="118"/>
      <c r="F184" s="118"/>
      <c r="G184" s="118"/>
      <c r="H184" s="118"/>
      <c r="I184" s="118"/>
      <c r="J184" s="118"/>
      <c r="K184" s="122"/>
      <c r="L184" s="123"/>
      <c r="M184" s="122"/>
      <c r="N184" s="122"/>
      <c r="O184" s="123"/>
    </row>
    <row r="185" spans="1:15" ht="12">
      <c r="A185" s="91" t="s">
        <v>506</v>
      </c>
      <c r="B185" s="93" t="s">
        <v>503</v>
      </c>
      <c r="C185" s="31"/>
      <c r="D185" s="31"/>
      <c r="E185" s="31"/>
      <c r="F185" s="31"/>
      <c r="G185" s="31"/>
      <c r="H185" s="31"/>
      <c r="I185" s="31"/>
      <c r="J185" s="31"/>
      <c r="K185" s="31"/>
      <c r="L185" s="31"/>
      <c r="M185" s="31"/>
      <c r="N185" s="31"/>
      <c r="O185" s="31"/>
    </row>
    <row r="186" spans="1:15" ht="12">
      <c r="A186" s="34"/>
      <c r="B186" s="361" t="s">
        <v>19</v>
      </c>
      <c r="C186" s="361"/>
      <c r="D186" s="361"/>
      <c r="E186" s="361"/>
      <c r="F186" s="361"/>
      <c r="G186" s="361"/>
      <c r="H186" s="361"/>
      <c r="I186" s="361"/>
      <c r="J186" s="361"/>
      <c r="K186" s="361"/>
      <c r="L186" s="361"/>
      <c r="M186" s="361"/>
      <c r="N186" s="361"/>
      <c r="O186" s="361"/>
    </row>
    <row r="187" spans="1:15" ht="12">
      <c r="A187" s="34"/>
      <c r="B187" s="361"/>
      <c r="C187" s="361"/>
      <c r="D187" s="361"/>
      <c r="E187" s="361"/>
      <c r="F187" s="361"/>
      <c r="G187" s="361"/>
      <c r="H187" s="361"/>
      <c r="I187" s="361"/>
      <c r="J187" s="361"/>
      <c r="K187" s="361"/>
      <c r="L187" s="361"/>
      <c r="M187" s="361"/>
      <c r="N187" s="361"/>
      <c r="O187" s="361"/>
    </row>
    <row r="188" spans="1:15" ht="12">
      <c r="A188" s="34"/>
      <c r="B188" s="118"/>
      <c r="C188" s="118"/>
      <c r="D188" s="118"/>
      <c r="E188" s="118"/>
      <c r="F188" s="118"/>
      <c r="G188" s="118"/>
      <c r="H188" s="118"/>
      <c r="I188" s="118"/>
      <c r="J188" s="118"/>
      <c r="K188" s="122"/>
      <c r="L188" s="123"/>
      <c r="M188" s="122"/>
      <c r="N188" s="122"/>
      <c r="O188" s="123"/>
    </row>
    <row r="189" spans="1:15" ht="12">
      <c r="A189" s="91" t="s">
        <v>508</v>
      </c>
      <c r="B189" s="93" t="s">
        <v>498</v>
      </c>
      <c r="C189" s="31"/>
      <c r="D189" s="31"/>
      <c r="E189" s="31"/>
      <c r="F189" s="31"/>
      <c r="G189" s="31"/>
      <c r="H189" s="31"/>
      <c r="I189" s="31"/>
      <c r="J189" s="31"/>
      <c r="K189" s="31"/>
      <c r="L189" s="31"/>
      <c r="M189" s="31"/>
      <c r="N189" s="31"/>
      <c r="O189" s="31"/>
    </row>
    <row r="190" spans="1:15" ht="12">
      <c r="A190" s="34"/>
      <c r="B190" s="31" t="s">
        <v>499</v>
      </c>
      <c r="C190" s="31"/>
      <c r="D190" s="31"/>
      <c r="E190" s="31"/>
      <c r="F190" s="31"/>
      <c r="G190" s="31"/>
      <c r="H190" s="31"/>
      <c r="I190" s="31"/>
      <c r="J190" s="31"/>
      <c r="K190" s="31"/>
      <c r="L190" s="31"/>
      <c r="M190" s="31"/>
      <c r="N190" s="31"/>
      <c r="O190" s="31"/>
    </row>
    <row r="191" spans="1:15" ht="12">
      <c r="A191" s="34"/>
      <c r="B191" s="31"/>
      <c r="C191" s="31"/>
      <c r="D191" s="31"/>
      <c r="E191" s="31"/>
      <c r="F191" s="31"/>
      <c r="G191" s="31"/>
      <c r="H191" s="31"/>
      <c r="I191" s="31"/>
      <c r="J191" s="31"/>
      <c r="K191" s="31"/>
      <c r="L191" s="31"/>
      <c r="M191" s="31"/>
      <c r="N191" s="31"/>
      <c r="O191" s="31"/>
    </row>
    <row r="192" spans="1:15" ht="12">
      <c r="A192" s="34"/>
      <c r="B192" s="118"/>
      <c r="C192" s="118"/>
      <c r="D192" s="118"/>
      <c r="E192" s="118"/>
      <c r="F192" s="118"/>
      <c r="G192" s="118"/>
      <c r="H192" s="118"/>
      <c r="I192" s="118"/>
      <c r="J192" s="118"/>
      <c r="K192" s="122"/>
      <c r="L192" s="123"/>
      <c r="M192" s="122"/>
      <c r="N192" s="122"/>
      <c r="O192" s="123"/>
    </row>
    <row r="193" spans="1:15" ht="12">
      <c r="A193" s="91" t="s">
        <v>511</v>
      </c>
      <c r="B193" s="93" t="s">
        <v>507</v>
      </c>
      <c r="C193" s="31"/>
      <c r="D193" s="31"/>
      <c r="E193" s="31"/>
      <c r="F193" s="31"/>
      <c r="G193" s="31"/>
      <c r="H193" s="31"/>
      <c r="I193" s="31"/>
      <c r="J193" s="31"/>
      <c r="K193" s="31"/>
      <c r="L193" s="31"/>
      <c r="M193" s="31"/>
      <c r="N193" s="31"/>
      <c r="O193" s="31"/>
    </row>
    <row r="194" spans="1:15" ht="12">
      <c r="A194" s="91"/>
      <c r="B194" s="361" t="s">
        <v>189</v>
      </c>
      <c r="C194" s="361"/>
      <c r="D194" s="361"/>
      <c r="E194" s="361"/>
      <c r="F194" s="361"/>
      <c r="G194" s="361"/>
      <c r="H194" s="361"/>
      <c r="I194" s="361"/>
      <c r="J194" s="361"/>
      <c r="K194" s="361"/>
      <c r="L194" s="361"/>
      <c r="M194" s="361"/>
      <c r="N194" s="361"/>
      <c r="O194" s="361"/>
    </row>
    <row r="195" spans="1:15" ht="12">
      <c r="A195" s="91"/>
      <c r="B195" s="89"/>
      <c r="C195" s="89"/>
      <c r="D195" s="89"/>
      <c r="E195" s="89"/>
      <c r="F195" s="89"/>
      <c r="G195" s="89"/>
      <c r="H195" s="89"/>
      <c r="I195" s="89"/>
      <c r="J195" s="89"/>
      <c r="K195" s="89"/>
      <c r="L195" s="89"/>
      <c r="M195" s="89"/>
      <c r="N195" s="89"/>
      <c r="O195" s="89"/>
    </row>
    <row r="196" spans="1:15" ht="12">
      <c r="A196" s="34"/>
      <c r="B196" s="31"/>
      <c r="C196" s="31"/>
      <c r="D196" s="31"/>
      <c r="E196" s="31"/>
      <c r="F196" s="31"/>
      <c r="G196" s="31"/>
      <c r="H196" s="31"/>
      <c r="I196" s="31"/>
      <c r="J196" s="31"/>
      <c r="K196" s="31"/>
      <c r="L196" s="31"/>
      <c r="M196" s="31"/>
      <c r="N196" s="31"/>
      <c r="O196" s="31"/>
    </row>
    <row r="197" spans="1:16" ht="12">
      <c r="A197" s="91" t="s">
        <v>512</v>
      </c>
      <c r="B197" s="93" t="s">
        <v>193</v>
      </c>
      <c r="C197" s="31"/>
      <c r="D197" s="31"/>
      <c r="E197" s="31"/>
      <c r="F197" s="31"/>
      <c r="G197" s="31"/>
      <c r="H197" s="31"/>
      <c r="I197" s="31"/>
      <c r="J197" s="31"/>
      <c r="K197" s="31"/>
      <c r="L197" s="31"/>
      <c r="M197" s="31"/>
      <c r="N197" s="31"/>
      <c r="O197" s="31"/>
      <c r="P197" s="8"/>
    </row>
    <row r="198" spans="1:15" ht="12">
      <c r="A198" s="34"/>
      <c r="B198" s="361" t="s">
        <v>20</v>
      </c>
      <c r="C198" s="361"/>
      <c r="D198" s="361"/>
      <c r="E198" s="361"/>
      <c r="F198" s="361"/>
      <c r="G198" s="361"/>
      <c r="H198" s="361"/>
      <c r="I198" s="361"/>
      <c r="J198" s="361"/>
      <c r="K198" s="361"/>
      <c r="L198" s="361"/>
      <c r="M198" s="361"/>
      <c r="N198" s="361"/>
      <c r="O198" s="361"/>
    </row>
    <row r="199" spans="1:15" ht="12">
      <c r="A199" s="34"/>
      <c r="B199" s="361"/>
      <c r="C199" s="361"/>
      <c r="D199" s="361"/>
      <c r="E199" s="361"/>
      <c r="F199" s="361"/>
      <c r="G199" s="361"/>
      <c r="H199" s="361"/>
      <c r="I199" s="361"/>
      <c r="J199" s="361"/>
      <c r="K199" s="361"/>
      <c r="L199" s="361"/>
      <c r="M199" s="361"/>
      <c r="N199" s="361"/>
      <c r="O199" s="361"/>
    </row>
    <row r="200" spans="1:15" ht="12">
      <c r="A200" s="34"/>
      <c r="B200" s="31"/>
      <c r="C200" s="31"/>
      <c r="D200" s="31"/>
      <c r="E200" s="31"/>
      <c r="F200" s="31"/>
      <c r="G200" s="31"/>
      <c r="H200" s="31"/>
      <c r="I200" s="31"/>
      <c r="J200" s="31"/>
      <c r="K200" s="31"/>
      <c r="L200" s="31"/>
      <c r="M200" s="31"/>
      <c r="N200" s="31"/>
      <c r="O200" s="31"/>
    </row>
    <row r="201" spans="1:15" ht="12">
      <c r="A201" s="91" t="s">
        <v>514</v>
      </c>
      <c r="B201" s="93" t="s">
        <v>505</v>
      </c>
      <c r="C201" s="31"/>
      <c r="D201" s="31"/>
      <c r="E201" s="31"/>
      <c r="F201" s="31"/>
      <c r="G201" s="31"/>
      <c r="H201" s="31"/>
      <c r="I201" s="31"/>
      <c r="J201" s="31"/>
      <c r="K201" s="31"/>
      <c r="L201" s="31"/>
      <c r="M201" s="31"/>
      <c r="N201" s="31"/>
      <c r="O201" s="31"/>
    </row>
    <row r="202" spans="1:15" ht="12">
      <c r="A202" s="34"/>
      <c r="B202" s="361" t="s">
        <v>121</v>
      </c>
      <c r="C202" s="361"/>
      <c r="D202" s="361"/>
      <c r="E202" s="361"/>
      <c r="F202" s="361"/>
      <c r="G202" s="361"/>
      <c r="H202" s="361"/>
      <c r="I202" s="361"/>
      <c r="J202" s="361"/>
      <c r="K202" s="361"/>
      <c r="L202" s="361"/>
      <c r="M202" s="361"/>
      <c r="N202" s="361"/>
      <c r="O202" s="361"/>
    </row>
    <row r="203" spans="1:15" ht="12">
      <c r="A203" s="34"/>
      <c r="B203" s="361"/>
      <c r="C203" s="361"/>
      <c r="D203" s="361"/>
      <c r="E203" s="361"/>
      <c r="F203" s="361"/>
      <c r="G203" s="361"/>
      <c r="H203" s="361"/>
      <c r="I203" s="361"/>
      <c r="J203" s="361"/>
      <c r="K203" s="361"/>
      <c r="L203" s="361"/>
      <c r="M203" s="361"/>
      <c r="N203" s="361"/>
      <c r="O203" s="361"/>
    </row>
    <row r="204" spans="1:15" ht="12">
      <c r="A204" s="34"/>
      <c r="B204" s="363"/>
      <c r="C204" s="363"/>
      <c r="D204" s="363"/>
      <c r="E204" s="363"/>
      <c r="F204" s="363"/>
      <c r="G204" s="363"/>
      <c r="H204" s="363"/>
      <c r="I204" s="363"/>
      <c r="J204" s="363"/>
      <c r="K204" s="363"/>
      <c r="L204" s="363"/>
      <c r="M204" s="363"/>
      <c r="N204" s="363"/>
      <c r="O204" s="363"/>
    </row>
    <row r="205" spans="1:15" ht="12">
      <c r="A205" s="34"/>
      <c r="B205" s="72"/>
      <c r="C205" s="72"/>
      <c r="D205" s="72"/>
      <c r="E205" s="72"/>
      <c r="F205" s="72"/>
      <c r="G205" s="72"/>
      <c r="H205" s="72"/>
      <c r="I205" s="72"/>
      <c r="J205" s="72"/>
      <c r="K205" s="72"/>
      <c r="L205" s="72"/>
      <c r="M205" s="72"/>
      <c r="N205" s="72"/>
      <c r="O205" s="72"/>
    </row>
    <row r="206" spans="1:15" ht="10.5" customHeight="1">
      <c r="A206" s="34"/>
      <c r="B206" s="72"/>
      <c r="C206" s="72"/>
      <c r="D206" s="72"/>
      <c r="E206" s="72"/>
      <c r="F206" s="72"/>
      <c r="G206" s="72"/>
      <c r="H206" s="72"/>
      <c r="I206" s="72"/>
      <c r="J206" s="72"/>
      <c r="K206" s="72"/>
      <c r="L206" s="72"/>
      <c r="M206" s="72"/>
      <c r="N206" s="72"/>
      <c r="O206" s="72"/>
    </row>
    <row r="207" spans="1:15" ht="12" customHeight="1">
      <c r="A207" s="91" t="s">
        <v>516</v>
      </c>
      <c r="B207" s="93" t="s">
        <v>515</v>
      </c>
      <c r="C207" s="31"/>
      <c r="D207" s="31"/>
      <c r="E207" s="31"/>
      <c r="F207" s="31"/>
      <c r="G207" s="31"/>
      <c r="H207" s="31"/>
      <c r="I207" s="31"/>
      <c r="J207" s="31"/>
      <c r="K207" s="31"/>
      <c r="L207" s="31"/>
      <c r="M207" s="31"/>
      <c r="N207" s="31"/>
      <c r="O207" s="31"/>
    </row>
    <row r="208" spans="1:15" ht="12" customHeight="1">
      <c r="A208" s="91"/>
      <c r="B208" s="93"/>
      <c r="C208" s="31"/>
      <c r="D208" s="31"/>
      <c r="E208" s="31"/>
      <c r="F208" s="31"/>
      <c r="G208" s="31"/>
      <c r="H208" s="31"/>
      <c r="I208" s="31"/>
      <c r="J208" s="31"/>
      <c r="K208" s="31"/>
      <c r="L208" s="31"/>
      <c r="M208" s="31"/>
      <c r="N208" s="31"/>
      <c r="O208" s="31"/>
    </row>
    <row r="209" spans="1:15" ht="12" customHeight="1">
      <c r="A209" s="91"/>
      <c r="B209" s="327" t="s">
        <v>98</v>
      </c>
      <c r="C209" s="328"/>
      <c r="D209" s="328"/>
      <c r="E209" s="328"/>
      <c r="F209" s="328"/>
      <c r="G209" s="328"/>
      <c r="H209" s="328"/>
      <c r="I209" s="328"/>
      <c r="J209" s="328"/>
      <c r="K209" s="328"/>
      <c r="L209" s="328"/>
      <c r="M209" s="328"/>
      <c r="N209" s="328"/>
      <c r="O209" s="328"/>
    </row>
    <row r="210" spans="1:15" ht="12" customHeight="1">
      <c r="A210" s="91"/>
      <c r="B210" s="328"/>
      <c r="C210" s="328"/>
      <c r="D210" s="328"/>
      <c r="E210" s="328"/>
      <c r="F210" s="328"/>
      <c r="G210" s="328"/>
      <c r="H210" s="328"/>
      <c r="I210" s="328"/>
      <c r="J210" s="328"/>
      <c r="K210" s="328"/>
      <c r="L210" s="328"/>
      <c r="M210" s="328"/>
      <c r="N210" s="328"/>
      <c r="O210" s="328"/>
    </row>
    <row r="211" spans="1:15" ht="12" customHeight="1">
      <c r="A211" s="91"/>
      <c r="B211" s="328"/>
      <c r="C211" s="328"/>
      <c r="D211" s="328"/>
      <c r="E211" s="328"/>
      <c r="F211" s="328"/>
      <c r="G211" s="328"/>
      <c r="H211" s="328"/>
      <c r="I211" s="328"/>
      <c r="J211" s="328"/>
      <c r="K211" s="328"/>
      <c r="L211" s="328"/>
      <c r="M211" s="328"/>
      <c r="N211" s="328"/>
      <c r="O211" s="328"/>
    </row>
    <row r="212" spans="1:15" ht="12" customHeight="1">
      <c r="A212" s="91"/>
      <c r="B212" s="31"/>
      <c r="C212" s="31"/>
      <c r="D212" s="31"/>
      <c r="E212" s="31"/>
      <c r="F212" s="31"/>
      <c r="G212" s="31"/>
      <c r="H212" s="31"/>
      <c r="I212" s="31"/>
      <c r="J212" s="31"/>
      <c r="K212" s="31"/>
      <c r="L212" s="31"/>
      <c r="M212" s="31"/>
      <c r="N212" s="31"/>
      <c r="O212" s="31"/>
    </row>
    <row r="213" spans="1:15" ht="12" customHeight="1">
      <c r="A213" s="91"/>
      <c r="B213" s="327" t="s">
        <v>370</v>
      </c>
      <c r="C213" s="327"/>
      <c r="D213" s="327"/>
      <c r="E213" s="327"/>
      <c r="F213" s="327"/>
      <c r="G213" s="327"/>
      <c r="H213" s="327"/>
      <c r="I213" s="327"/>
      <c r="J213" s="327"/>
      <c r="K213" s="327"/>
      <c r="L213" s="327"/>
      <c r="M213" s="327"/>
      <c r="N213" s="327"/>
      <c r="O213" s="327"/>
    </row>
    <row r="214" spans="1:15" ht="12" customHeight="1">
      <c r="A214" s="91"/>
      <c r="B214" s="327"/>
      <c r="C214" s="327"/>
      <c r="D214" s="327"/>
      <c r="E214" s="327"/>
      <c r="F214" s="327"/>
      <c r="G214" s="327"/>
      <c r="H214" s="327"/>
      <c r="I214" s="327"/>
      <c r="J214" s="327"/>
      <c r="K214" s="327"/>
      <c r="L214" s="327"/>
      <c r="M214" s="327"/>
      <c r="N214" s="327"/>
      <c r="O214" s="327"/>
    </row>
    <row r="215" spans="1:15" ht="12" customHeight="1">
      <c r="A215" s="91"/>
      <c r="B215" s="31"/>
      <c r="C215" s="31"/>
      <c r="D215" s="31"/>
      <c r="E215" s="31"/>
      <c r="F215" s="31"/>
      <c r="G215" s="31"/>
      <c r="H215" s="31"/>
      <c r="I215" s="31"/>
      <c r="J215" s="31"/>
      <c r="K215" s="31"/>
      <c r="L215" s="31"/>
      <c r="M215" s="31"/>
      <c r="N215" s="31"/>
      <c r="O215" s="31"/>
    </row>
    <row r="216" spans="1:15" ht="12" customHeight="1">
      <c r="A216" s="91"/>
      <c r="B216" s="31" t="s">
        <v>371</v>
      </c>
      <c r="C216" s="31"/>
      <c r="D216" s="31"/>
      <c r="E216" s="31"/>
      <c r="F216" s="31"/>
      <c r="G216" s="31"/>
      <c r="H216" s="31"/>
      <c r="I216" s="31"/>
      <c r="J216" s="31"/>
      <c r="K216" s="31"/>
      <c r="L216" s="31"/>
      <c r="M216" s="31"/>
      <c r="N216" s="31"/>
      <c r="O216" s="31"/>
    </row>
    <row r="217" spans="1:15" ht="12" customHeight="1">
      <c r="A217" s="91"/>
      <c r="B217" s="31"/>
      <c r="C217" s="31"/>
      <c r="D217" s="31"/>
      <c r="E217" s="31"/>
      <c r="F217" s="31"/>
      <c r="G217" s="31"/>
      <c r="H217" s="31"/>
      <c r="I217" s="31"/>
      <c r="J217" s="31"/>
      <c r="K217" s="31"/>
      <c r="L217" s="31"/>
      <c r="M217" s="31"/>
      <c r="N217" s="31"/>
      <c r="O217" s="31"/>
    </row>
    <row r="218" spans="1:15" ht="12" customHeight="1">
      <c r="A218" s="91"/>
      <c r="B218" s="31"/>
      <c r="C218" s="31"/>
      <c r="D218" s="31"/>
      <c r="E218" s="31"/>
      <c r="F218" s="31"/>
      <c r="G218" s="31"/>
      <c r="H218" s="31"/>
      <c r="I218" s="31"/>
      <c r="J218" s="31"/>
      <c r="K218" s="95" t="s">
        <v>542</v>
      </c>
      <c r="L218" s="31"/>
      <c r="M218" s="31"/>
      <c r="N218" s="31"/>
      <c r="O218" s="31"/>
    </row>
    <row r="219" spans="1:15" ht="12" customHeight="1">
      <c r="A219" s="91"/>
      <c r="B219" s="31" t="s">
        <v>418</v>
      </c>
      <c r="C219" s="31"/>
      <c r="D219" s="31"/>
      <c r="E219" s="31"/>
      <c r="F219" s="31"/>
      <c r="G219" s="31"/>
      <c r="H219" s="31"/>
      <c r="I219" s="31"/>
      <c r="J219" s="31"/>
      <c r="K219" s="53">
        <f>((1571040+575000)*1.177*2.9659)/1000</f>
        <v>7491.534422372</v>
      </c>
      <c r="L219" s="31"/>
      <c r="M219" s="31"/>
      <c r="N219" s="31"/>
      <c r="O219" s="31"/>
    </row>
    <row r="220" spans="1:15" ht="12" customHeight="1">
      <c r="A220" s="91"/>
      <c r="B220" s="31" t="s">
        <v>419</v>
      </c>
      <c r="C220" s="31"/>
      <c r="D220" s="31"/>
      <c r="E220" s="31"/>
      <c r="F220" s="31"/>
      <c r="G220" s="31"/>
      <c r="H220" s="31"/>
      <c r="I220" s="31"/>
      <c r="J220" s="31"/>
      <c r="K220" s="53">
        <f>(269387*1.177*2.9659)/1000</f>
        <v>940.3934611841</v>
      </c>
      <c r="L220" s="31"/>
      <c r="M220" s="31"/>
      <c r="N220" s="31"/>
      <c r="O220" s="31"/>
    </row>
    <row r="221" spans="1:15" ht="12" customHeight="1">
      <c r="A221" s="91"/>
      <c r="B221" s="31" t="s">
        <v>420</v>
      </c>
      <c r="C221" s="31"/>
      <c r="D221" s="31"/>
      <c r="E221" s="31"/>
      <c r="F221" s="31"/>
      <c r="G221" s="31"/>
      <c r="H221" s="31"/>
      <c r="I221" s="31"/>
      <c r="J221" s="31"/>
      <c r="K221" s="53">
        <f>(84573*1.177*2.9659)/1000</f>
        <v>295.2328664439</v>
      </c>
      <c r="L221" s="31"/>
      <c r="M221" s="31"/>
      <c r="N221" s="31"/>
      <c r="O221" s="31"/>
    </row>
    <row r="222" spans="1:15" ht="12" customHeight="1" thickBot="1">
      <c r="A222" s="91"/>
      <c r="B222" s="31" t="s">
        <v>421</v>
      </c>
      <c r="C222" s="31"/>
      <c r="D222" s="31"/>
      <c r="E222" s="31"/>
      <c r="F222" s="31"/>
      <c r="G222" s="31"/>
      <c r="H222" s="31"/>
      <c r="I222" s="31"/>
      <c r="J222" s="31"/>
      <c r="K222" s="214">
        <f>SUM(K219:K221)</f>
        <v>8727.16075</v>
      </c>
      <c r="L222" s="31"/>
      <c r="M222" s="31"/>
      <c r="N222" s="31"/>
      <c r="O222" s="31"/>
    </row>
    <row r="223" spans="1:15" ht="12" customHeight="1">
      <c r="A223" s="91"/>
      <c r="B223" s="31"/>
      <c r="C223" s="31"/>
      <c r="D223" s="31"/>
      <c r="E223" s="31"/>
      <c r="F223" s="31"/>
      <c r="G223" s="31"/>
      <c r="H223" s="31"/>
      <c r="I223" s="31"/>
      <c r="J223" s="31"/>
      <c r="K223" s="31"/>
      <c r="L223" s="31"/>
      <c r="M223" s="31"/>
      <c r="N223" s="31"/>
      <c r="O223" s="31"/>
    </row>
    <row r="224" spans="1:15" ht="12" customHeight="1">
      <c r="A224" s="91"/>
      <c r="B224" s="31"/>
      <c r="C224" s="31"/>
      <c r="D224" s="31"/>
      <c r="E224" s="31"/>
      <c r="F224" s="31"/>
      <c r="G224" s="31"/>
      <c r="H224" s="31"/>
      <c r="I224" s="31"/>
      <c r="J224" s="31"/>
      <c r="K224" s="31"/>
      <c r="L224" s="31"/>
      <c r="M224" s="31"/>
      <c r="N224" s="31"/>
      <c r="O224" s="31"/>
    </row>
    <row r="225" spans="1:15" ht="12" customHeight="1">
      <c r="A225" s="91"/>
      <c r="B225" s="31" t="s">
        <v>372</v>
      </c>
      <c r="C225" s="31"/>
      <c r="D225" s="31"/>
      <c r="E225" s="31"/>
      <c r="F225" s="31"/>
      <c r="G225" s="31"/>
      <c r="H225" s="31"/>
      <c r="I225" s="31"/>
      <c r="J225" s="31"/>
      <c r="K225" s="31"/>
      <c r="L225" s="31"/>
      <c r="M225" s="31"/>
      <c r="N225" s="31"/>
      <c r="O225" s="31"/>
    </row>
    <row r="226" spans="1:15" ht="12" customHeight="1">
      <c r="A226" s="91"/>
      <c r="B226" s="144"/>
      <c r="C226" s="144"/>
      <c r="D226" s="144"/>
      <c r="E226" s="144"/>
      <c r="F226" s="144"/>
      <c r="G226" s="283"/>
      <c r="H226" s="144"/>
      <c r="I226" s="283"/>
      <c r="J226" s="144"/>
      <c r="K226" s="283"/>
      <c r="L226" s="283"/>
      <c r="O226" s="144"/>
    </row>
    <row r="227" spans="1:14" ht="12" customHeight="1">
      <c r="A227" s="91"/>
      <c r="K227" s="71"/>
      <c r="M227" s="101"/>
      <c r="N227" s="26"/>
    </row>
    <row r="228" spans="1:14" ht="12" customHeight="1">
      <c r="A228" s="91"/>
      <c r="K228" s="71" t="s">
        <v>431</v>
      </c>
      <c r="M228" s="101"/>
      <c r="N228" s="26"/>
    </row>
    <row r="229" spans="1:14" ht="12" customHeight="1">
      <c r="A229" s="91"/>
      <c r="K229" s="71" t="s">
        <v>542</v>
      </c>
      <c r="M229" s="289"/>
      <c r="N229" s="289"/>
    </row>
    <row r="230" spans="1:11" ht="12" customHeight="1">
      <c r="A230" s="91"/>
      <c r="K230" s="234"/>
    </row>
    <row r="231" spans="1:14" ht="12" customHeight="1">
      <c r="A231" s="91"/>
      <c r="C231" s="3" t="s">
        <v>38</v>
      </c>
      <c r="K231" s="59">
        <f>306*1.177*2.9659</f>
        <v>1068.2044758000002</v>
      </c>
      <c r="L231" s="53"/>
      <c r="M231" s="326"/>
      <c r="N231" s="326"/>
    </row>
    <row r="232" spans="1:14" ht="12" customHeight="1">
      <c r="A232" s="91"/>
      <c r="C232" s="3" t="s">
        <v>283</v>
      </c>
      <c r="K232" s="59">
        <f>793.833*1.177*2.9659</f>
        <v>2771.1632798619003</v>
      </c>
      <c r="L232" s="53"/>
      <c r="M232" s="326"/>
      <c r="N232" s="326"/>
    </row>
    <row r="233" spans="1:14" ht="12" customHeight="1">
      <c r="A233" s="91"/>
      <c r="C233" s="3" t="s">
        <v>433</v>
      </c>
      <c r="K233" s="284">
        <f>SUM(K231:K232)</f>
        <v>3839.3677556619004</v>
      </c>
      <c r="L233" s="53"/>
      <c r="M233" s="326"/>
      <c r="N233" s="326"/>
    </row>
    <row r="234" spans="1:14" ht="12" customHeight="1">
      <c r="A234" s="91"/>
      <c r="C234" s="3" t="s">
        <v>434</v>
      </c>
      <c r="K234" s="59">
        <f>1400.167*1.177*2.9659</f>
        <v>4887.7929943381</v>
      </c>
      <c r="L234" s="53"/>
      <c r="M234" s="326"/>
      <c r="N234" s="326"/>
    </row>
    <row r="235" spans="1:14" ht="12" customHeight="1" thickBot="1">
      <c r="A235" s="91"/>
      <c r="K235" s="285">
        <f>SUM(K233:K234)</f>
        <v>8727.16075</v>
      </c>
      <c r="L235" s="53"/>
      <c r="M235" s="326"/>
      <c r="N235" s="326"/>
    </row>
    <row r="236" spans="1:14" ht="12" customHeight="1">
      <c r="A236" s="91"/>
      <c r="K236" s="234"/>
      <c r="L236" s="53"/>
      <c r="M236" s="53"/>
      <c r="N236" s="53"/>
    </row>
    <row r="237" spans="1:14" ht="12" customHeight="1">
      <c r="A237" s="91"/>
      <c r="C237" s="3" t="s">
        <v>282</v>
      </c>
      <c r="K237" s="234"/>
      <c r="L237" s="53"/>
      <c r="M237" s="53"/>
      <c r="N237" s="53"/>
    </row>
    <row r="238" spans="1:14" ht="12" customHeight="1">
      <c r="A238" s="91"/>
      <c r="C238" s="3" t="s">
        <v>99</v>
      </c>
      <c r="K238" s="234"/>
      <c r="L238" s="53"/>
      <c r="M238" s="53"/>
      <c r="N238" s="53"/>
    </row>
    <row r="239" spans="1:14" ht="12" customHeight="1">
      <c r="A239" s="91"/>
      <c r="K239" s="234"/>
      <c r="L239" s="53"/>
      <c r="M239" s="53"/>
      <c r="N239" s="53"/>
    </row>
    <row r="240" spans="1:15" ht="12" customHeight="1">
      <c r="A240" s="91"/>
      <c r="B240" s="325" t="s">
        <v>103</v>
      </c>
      <c r="C240" s="325"/>
      <c r="D240" s="325"/>
      <c r="E240" s="325"/>
      <c r="F240" s="325"/>
      <c r="G240" s="325"/>
      <c r="H240" s="325"/>
      <c r="I240" s="325"/>
      <c r="J240" s="325"/>
      <c r="K240" s="325"/>
      <c r="L240" s="325"/>
      <c r="M240" s="325"/>
      <c r="N240" s="325"/>
      <c r="O240" s="325"/>
    </row>
    <row r="241" spans="1:15" ht="12" customHeight="1">
      <c r="A241" s="91"/>
      <c r="B241" s="325"/>
      <c r="C241" s="325"/>
      <c r="D241" s="325"/>
      <c r="E241" s="325"/>
      <c r="F241" s="325"/>
      <c r="G241" s="325"/>
      <c r="H241" s="325"/>
      <c r="I241" s="325"/>
      <c r="J241" s="325"/>
      <c r="K241" s="325"/>
      <c r="L241" s="325"/>
      <c r="M241" s="325"/>
      <c r="N241" s="325"/>
      <c r="O241" s="325"/>
    </row>
    <row r="242" spans="1:15" ht="12" customHeight="1">
      <c r="A242" s="91"/>
      <c r="B242" s="325"/>
      <c r="C242" s="325"/>
      <c r="D242" s="325"/>
      <c r="E242" s="325"/>
      <c r="F242" s="325"/>
      <c r="G242" s="325"/>
      <c r="H242" s="325"/>
      <c r="I242" s="325"/>
      <c r="J242" s="325"/>
      <c r="K242" s="325"/>
      <c r="L242" s="325"/>
      <c r="M242" s="325"/>
      <c r="N242" s="325"/>
      <c r="O242" s="325"/>
    </row>
    <row r="243" spans="1:14" ht="12" customHeight="1">
      <c r="A243" s="91"/>
      <c r="B243" s="3" t="s">
        <v>422</v>
      </c>
      <c r="L243" s="53"/>
      <c r="M243" s="53"/>
      <c r="N243" s="53"/>
    </row>
    <row r="244" spans="1:14" ht="12" customHeight="1">
      <c r="A244" s="91"/>
      <c r="K244" s="286" t="s">
        <v>542</v>
      </c>
      <c r="L244" s="53"/>
      <c r="M244" s="53"/>
      <c r="N244" s="53"/>
    </row>
    <row r="245" spans="1:14" ht="12" customHeight="1">
      <c r="A245" s="91"/>
      <c r="C245" s="16" t="s">
        <v>423</v>
      </c>
      <c r="D245" s="16"/>
      <c r="K245" s="24">
        <f>(450+125)*1.177*2.9659</f>
        <v>2007.2469724999999</v>
      </c>
      <c r="L245" s="53"/>
      <c r="N245" s="53"/>
    </row>
    <row r="246" spans="1:14" ht="12" customHeight="1">
      <c r="A246" s="91"/>
      <c r="C246" s="16" t="s">
        <v>100</v>
      </c>
      <c r="D246" s="16"/>
      <c r="K246" s="24">
        <f>269*1.177*2.9659+1</f>
        <v>940.0424967</v>
      </c>
      <c r="L246" s="53"/>
      <c r="M246" s="53"/>
      <c r="N246" s="53"/>
    </row>
    <row r="247" spans="1:14" ht="12" customHeight="1">
      <c r="A247" s="91"/>
      <c r="B247" s="3" t="s">
        <v>424</v>
      </c>
      <c r="D247" s="16"/>
      <c r="K247" s="287">
        <v>2947</v>
      </c>
      <c r="L247" s="53"/>
      <c r="M247" s="53"/>
      <c r="N247" s="53"/>
    </row>
    <row r="248" spans="1:14" ht="12" customHeight="1">
      <c r="A248" s="91"/>
      <c r="K248" s="59"/>
      <c r="L248" s="53"/>
      <c r="M248" s="53"/>
      <c r="N248" s="53"/>
    </row>
    <row r="249" spans="1:14" ht="12" customHeight="1">
      <c r="A249" s="91"/>
      <c r="B249" s="3" t="s">
        <v>101</v>
      </c>
      <c r="K249" s="59"/>
      <c r="L249" s="53"/>
      <c r="M249" s="53"/>
      <c r="N249" s="53"/>
    </row>
    <row r="250" spans="1:14" ht="12" customHeight="1">
      <c r="A250" s="91"/>
      <c r="C250" s="192" t="s">
        <v>373</v>
      </c>
      <c r="K250" s="59">
        <v>5485</v>
      </c>
      <c r="L250" s="53"/>
      <c r="M250" s="53"/>
      <c r="N250" s="53"/>
    </row>
    <row r="251" spans="1:14" ht="12" customHeight="1">
      <c r="A251" s="91"/>
      <c r="C251" s="16" t="s">
        <v>102</v>
      </c>
      <c r="K251" s="24">
        <f>84.573*1.177*2.9659</f>
        <v>295.2328664439</v>
      </c>
      <c r="L251" s="53"/>
      <c r="M251" s="53"/>
      <c r="N251" s="53"/>
    </row>
    <row r="252" spans="1:14" ht="12" customHeight="1" thickBot="1">
      <c r="A252" s="91"/>
      <c r="K252" s="285">
        <f>SUM(K247:K251)</f>
        <v>8727.2328664439</v>
      </c>
      <c r="L252" s="53"/>
      <c r="M252" s="53"/>
      <c r="N252" s="53"/>
    </row>
    <row r="253" spans="1:14" ht="12" customHeight="1">
      <c r="A253" s="91"/>
      <c r="K253" s="59"/>
      <c r="L253" s="53"/>
      <c r="M253" s="53"/>
      <c r="N253" s="53"/>
    </row>
    <row r="254" spans="11:14" ht="12">
      <c r="K254" s="234"/>
      <c r="L254" s="53"/>
      <c r="M254" s="53"/>
      <c r="N254" s="53"/>
    </row>
    <row r="255" spans="1:2" ht="12">
      <c r="A255" s="23" t="s">
        <v>517</v>
      </c>
      <c r="B255" s="23" t="s">
        <v>190</v>
      </c>
    </row>
    <row r="256" spans="1:2" ht="12">
      <c r="A256" s="23"/>
      <c r="B256" s="3" t="s">
        <v>194</v>
      </c>
    </row>
    <row r="257" ht="12">
      <c r="A257" s="23"/>
    </row>
    <row r="259" spans="1:15" ht="12">
      <c r="A259" s="91" t="s">
        <v>519</v>
      </c>
      <c r="B259" s="93" t="s">
        <v>518</v>
      </c>
      <c r="C259" s="92"/>
      <c r="D259" s="92"/>
      <c r="E259" s="92"/>
      <c r="F259" s="92"/>
      <c r="G259" s="92"/>
      <c r="H259" s="92"/>
      <c r="I259" s="92"/>
      <c r="J259" s="92"/>
      <c r="K259" s="92"/>
      <c r="L259" s="92"/>
      <c r="M259" s="92"/>
      <c r="N259" s="92"/>
      <c r="O259" s="92"/>
    </row>
    <row r="260" spans="1:16" ht="12">
      <c r="A260" s="34"/>
      <c r="B260" s="31" t="s">
        <v>374</v>
      </c>
      <c r="C260" s="92"/>
      <c r="D260" s="92"/>
      <c r="E260" s="92"/>
      <c r="F260" s="92"/>
      <c r="G260" s="92"/>
      <c r="H260" s="92"/>
      <c r="I260" s="92"/>
      <c r="J260" s="92"/>
      <c r="K260" s="92"/>
      <c r="L260" s="92"/>
      <c r="M260" s="92"/>
      <c r="N260" s="92"/>
      <c r="O260" s="197"/>
      <c r="P260" s="198"/>
    </row>
    <row r="261" spans="1:16" ht="12">
      <c r="A261" s="34"/>
      <c r="B261" s="31"/>
      <c r="C261" s="92"/>
      <c r="D261" s="92"/>
      <c r="E261" s="92"/>
      <c r="F261" s="92"/>
      <c r="G261" s="92"/>
      <c r="H261" s="92"/>
      <c r="I261" s="92"/>
      <c r="J261" s="92"/>
      <c r="K261" s="92"/>
      <c r="L261" s="92"/>
      <c r="M261" s="92"/>
      <c r="N261" s="92"/>
      <c r="O261" s="197"/>
      <c r="P261" s="198"/>
    </row>
    <row r="262" spans="1:16" ht="12">
      <c r="A262" s="34"/>
      <c r="B262" s="31" t="s">
        <v>375</v>
      </c>
      <c r="C262" s="92"/>
      <c r="D262" s="92"/>
      <c r="E262" s="92"/>
      <c r="F262" s="92"/>
      <c r="G262" s="92"/>
      <c r="H262" s="92"/>
      <c r="I262" s="92"/>
      <c r="J262" s="92"/>
      <c r="K262" s="92"/>
      <c r="L262" s="92"/>
      <c r="M262" s="92"/>
      <c r="N262" s="92"/>
      <c r="O262" s="197"/>
      <c r="P262" s="198"/>
    </row>
    <row r="263" spans="1:16" ht="12">
      <c r="A263" s="34"/>
      <c r="B263" s="327" t="s">
        <v>426</v>
      </c>
      <c r="C263" s="328"/>
      <c r="D263" s="328"/>
      <c r="E263" s="328"/>
      <c r="F263" s="328"/>
      <c r="G263" s="328"/>
      <c r="H263" s="328"/>
      <c r="I263" s="328"/>
      <c r="J263" s="328"/>
      <c r="K263" s="328"/>
      <c r="L263" s="328"/>
      <c r="M263" s="328"/>
      <c r="N263" s="328"/>
      <c r="O263" s="328"/>
      <c r="P263" s="198"/>
    </row>
    <row r="264" spans="1:16" ht="12">
      <c r="A264" s="34"/>
      <c r="B264" s="328"/>
      <c r="C264" s="328"/>
      <c r="D264" s="328"/>
      <c r="E264" s="328"/>
      <c r="F264" s="328"/>
      <c r="G264" s="328"/>
      <c r="H264" s="328"/>
      <c r="I264" s="328"/>
      <c r="J264" s="328"/>
      <c r="K264" s="328"/>
      <c r="L264" s="328"/>
      <c r="M264" s="328"/>
      <c r="N264" s="328"/>
      <c r="O264" s="328"/>
      <c r="P264" s="198"/>
    </row>
    <row r="265" spans="1:16" ht="12.75">
      <c r="A265" s="34"/>
      <c r="B265" s="191"/>
      <c r="C265" s="191"/>
      <c r="D265" s="191"/>
      <c r="E265" s="191"/>
      <c r="F265" s="191"/>
      <c r="G265" s="191"/>
      <c r="H265" s="191"/>
      <c r="I265" s="191"/>
      <c r="J265" s="191"/>
      <c r="K265" s="203" t="s">
        <v>355</v>
      </c>
      <c r="L265" s="191"/>
      <c r="M265" s="203" t="s">
        <v>136</v>
      </c>
      <c r="N265" s="191"/>
      <c r="O265" s="191"/>
      <c r="P265" s="198"/>
    </row>
    <row r="266" spans="1:16" ht="12.75">
      <c r="A266" s="34"/>
      <c r="B266" s="191"/>
      <c r="C266" s="191"/>
      <c r="D266" s="191"/>
      <c r="E266" s="191"/>
      <c r="K266" s="186" t="s">
        <v>542</v>
      </c>
      <c r="L266" s="179"/>
      <c r="M266" s="336" t="s">
        <v>542</v>
      </c>
      <c r="N266" s="336"/>
      <c r="O266" s="191"/>
      <c r="P266" s="198"/>
    </row>
    <row r="267" spans="1:16" ht="13.5" thickBot="1">
      <c r="A267" s="34"/>
      <c r="B267" s="191"/>
      <c r="C267" s="191"/>
      <c r="D267" s="191"/>
      <c r="E267" s="191"/>
      <c r="F267" s="204" t="s">
        <v>135</v>
      </c>
      <c r="G267" s="191"/>
      <c r="H267" s="204"/>
      <c r="I267" s="191"/>
      <c r="J267" s="191"/>
      <c r="K267" s="237" t="s">
        <v>425</v>
      </c>
      <c r="L267" s="205"/>
      <c r="M267" s="272">
        <v>1009</v>
      </c>
      <c r="N267" s="273"/>
      <c r="O267" s="205"/>
      <c r="P267" s="198"/>
    </row>
    <row r="268" spans="1:16" ht="12.75">
      <c r="A268" s="34"/>
      <c r="B268" s="191"/>
      <c r="C268" s="191"/>
      <c r="D268" s="191"/>
      <c r="E268" s="191"/>
      <c r="F268" s="191"/>
      <c r="G268" s="191"/>
      <c r="H268" s="191"/>
      <c r="I268" s="191"/>
      <c r="J268" s="191"/>
      <c r="K268" s="191"/>
      <c r="L268" s="191"/>
      <c r="M268" s="191"/>
      <c r="N268" s="191"/>
      <c r="O268" s="191"/>
      <c r="P268" s="198"/>
    </row>
    <row r="269" spans="1:16" ht="12.75">
      <c r="A269" s="34"/>
      <c r="B269" s="191"/>
      <c r="C269" s="191"/>
      <c r="D269" s="191"/>
      <c r="E269" s="191"/>
      <c r="F269" s="206" t="s">
        <v>376</v>
      </c>
      <c r="G269" s="191"/>
      <c r="H269" s="191"/>
      <c r="I269" s="191"/>
      <c r="J269" s="191"/>
      <c r="K269" s="191"/>
      <c r="L269" s="191"/>
      <c r="M269" s="191"/>
      <c r="N269" s="191"/>
      <c r="O269" s="191"/>
      <c r="P269" s="198"/>
    </row>
    <row r="270" spans="1:16" ht="12.75">
      <c r="A270" s="34"/>
      <c r="B270" s="191"/>
      <c r="C270" s="191"/>
      <c r="D270" s="191"/>
      <c r="E270" s="191"/>
      <c r="F270" s="191"/>
      <c r="G270" s="191"/>
      <c r="H270" s="191"/>
      <c r="I270" s="191"/>
      <c r="J270" s="191"/>
      <c r="K270" s="191"/>
      <c r="L270" s="191"/>
      <c r="M270" s="191"/>
      <c r="N270" s="191"/>
      <c r="O270" s="191"/>
      <c r="P270" s="198"/>
    </row>
    <row r="272" spans="1:15" ht="12">
      <c r="A272" s="91" t="s">
        <v>191</v>
      </c>
      <c r="B272" s="93" t="s">
        <v>195</v>
      </c>
      <c r="C272" s="92"/>
      <c r="D272" s="92"/>
      <c r="E272" s="92"/>
      <c r="F272" s="92"/>
      <c r="G272" s="92"/>
      <c r="H272" s="92"/>
      <c r="I272" s="92"/>
      <c r="J272" s="92"/>
      <c r="K272" s="92"/>
      <c r="L272" s="92"/>
      <c r="M272" s="92"/>
      <c r="N272" s="92"/>
      <c r="O272" s="92"/>
    </row>
    <row r="273" spans="1:15" ht="12">
      <c r="A273" s="91"/>
      <c r="B273" s="330" t="s">
        <v>377</v>
      </c>
      <c r="C273" s="330"/>
      <c r="D273" s="330"/>
      <c r="E273" s="330"/>
      <c r="F273" s="330"/>
      <c r="G273" s="330"/>
      <c r="H273" s="330"/>
      <c r="I273" s="330"/>
      <c r="J273" s="330"/>
      <c r="K273" s="330"/>
      <c r="L273" s="330"/>
      <c r="M273" s="330"/>
      <c r="N273" s="330"/>
      <c r="O273" s="330"/>
    </row>
    <row r="274" spans="1:15" ht="12">
      <c r="A274" s="91"/>
      <c r="B274" s="330"/>
      <c r="C274" s="330"/>
      <c r="D274" s="330"/>
      <c r="E274" s="330"/>
      <c r="F274" s="330"/>
      <c r="G274" s="330"/>
      <c r="H274" s="330"/>
      <c r="I274" s="330"/>
      <c r="J274" s="330"/>
      <c r="K274" s="330"/>
      <c r="L274" s="330"/>
      <c r="M274" s="330"/>
      <c r="N274" s="330"/>
      <c r="O274" s="330"/>
    </row>
    <row r="275" spans="1:15" ht="12">
      <c r="A275" s="91"/>
      <c r="B275" s="330"/>
      <c r="C275" s="330"/>
      <c r="D275" s="330"/>
      <c r="E275" s="330"/>
      <c r="F275" s="330"/>
      <c r="G275" s="330"/>
      <c r="H275" s="330"/>
      <c r="I275" s="330"/>
      <c r="J275" s="330"/>
      <c r="K275" s="330"/>
      <c r="L275" s="330"/>
      <c r="M275" s="330"/>
      <c r="N275" s="330"/>
      <c r="O275" s="330"/>
    </row>
    <row r="276" spans="1:15" ht="12">
      <c r="A276" s="91"/>
      <c r="B276" s="330"/>
      <c r="C276" s="330"/>
      <c r="D276" s="330"/>
      <c r="E276" s="330"/>
      <c r="F276" s="330"/>
      <c r="G276" s="330"/>
      <c r="H276" s="330"/>
      <c r="I276" s="330"/>
      <c r="J276" s="330"/>
      <c r="K276" s="330"/>
      <c r="L276" s="330"/>
      <c r="M276" s="330"/>
      <c r="N276" s="330"/>
      <c r="O276" s="330"/>
    </row>
    <row r="277" spans="1:15" ht="12">
      <c r="A277" s="91"/>
      <c r="B277" s="328"/>
      <c r="C277" s="328"/>
      <c r="D277" s="328"/>
      <c r="E277" s="328"/>
      <c r="F277" s="328"/>
      <c r="G277" s="328"/>
      <c r="H277" s="328"/>
      <c r="I277" s="328"/>
      <c r="J277" s="328"/>
      <c r="K277" s="328"/>
      <c r="L277" s="328"/>
      <c r="M277" s="328"/>
      <c r="N277" s="328"/>
      <c r="O277" s="328"/>
    </row>
    <row r="278" spans="1:15" ht="9.75" customHeight="1">
      <c r="A278" s="91"/>
      <c r="B278" s="93"/>
      <c r="C278" s="92"/>
      <c r="D278" s="92"/>
      <c r="E278" s="92"/>
      <c r="F278" s="92"/>
      <c r="G278" s="92"/>
      <c r="H278" s="92"/>
      <c r="I278" s="92"/>
      <c r="J278" s="92"/>
      <c r="K278" s="92"/>
      <c r="L278" s="92"/>
      <c r="M278" s="92"/>
      <c r="N278" s="92"/>
      <c r="O278" s="92"/>
    </row>
    <row r="279" spans="1:15" ht="12">
      <c r="A279" s="91"/>
      <c r="B279" s="330" t="s">
        <v>90</v>
      </c>
      <c r="C279" s="330"/>
      <c r="D279" s="330"/>
      <c r="E279" s="330"/>
      <c r="F279" s="330"/>
      <c r="G279" s="330"/>
      <c r="H279" s="330"/>
      <c r="I279" s="330"/>
      <c r="J279" s="330"/>
      <c r="K279" s="330"/>
      <c r="L279" s="330"/>
      <c r="M279" s="330"/>
      <c r="N279" s="330"/>
      <c r="O279" s="330"/>
    </row>
    <row r="280" spans="1:15" ht="12">
      <c r="A280" s="91"/>
      <c r="B280" s="330"/>
      <c r="C280" s="330"/>
      <c r="D280" s="330"/>
      <c r="E280" s="330"/>
      <c r="F280" s="330"/>
      <c r="G280" s="330"/>
      <c r="H280" s="330"/>
      <c r="I280" s="330"/>
      <c r="J280" s="330"/>
      <c r="K280" s="330"/>
      <c r="L280" s="330"/>
      <c r="M280" s="330"/>
      <c r="N280" s="330"/>
      <c r="O280" s="330"/>
    </row>
    <row r="281" spans="1:15" ht="12">
      <c r="A281" s="91"/>
      <c r="B281" s="93"/>
      <c r="C281" s="92"/>
      <c r="D281" s="92"/>
      <c r="E281" s="92"/>
      <c r="F281" s="92"/>
      <c r="G281" s="92"/>
      <c r="H281" s="92"/>
      <c r="I281" s="92"/>
      <c r="J281" s="92"/>
      <c r="K281" s="92"/>
      <c r="L281" s="92"/>
      <c r="M281" s="92"/>
      <c r="N281" s="92"/>
      <c r="O281" s="92"/>
    </row>
    <row r="282" spans="1:15" ht="12">
      <c r="A282" s="34"/>
      <c r="B282" s="31"/>
      <c r="C282" s="31"/>
      <c r="D282" s="31"/>
      <c r="E282" s="31"/>
      <c r="F282" s="31"/>
      <c r="G282" s="31"/>
      <c r="H282" s="31"/>
      <c r="I282" s="31"/>
      <c r="J282" s="31"/>
      <c r="K282" s="31"/>
      <c r="L282" s="31"/>
      <c r="M282" s="31"/>
      <c r="N282" s="31"/>
      <c r="O282" s="31"/>
    </row>
    <row r="283" spans="1:15" ht="12">
      <c r="A283" s="91" t="s">
        <v>192</v>
      </c>
      <c r="B283" s="93" t="s">
        <v>513</v>
      </c>
      <c r="C283" s="31"/>
      <c r="D283" s="31"/>
      <c r="E283" s="31"/>
      <c r="F283" s="31"/>
      <c r="G283" s="31"/>
      <c r="H283" s="31"/>
      <c r="I283" s="31"/>
      <c r="J283" s="31"/>
      <c r="K283" s="31"/>
      <c r="L283" s="31"/>
      <c r="M283" s="31"/>
      <c r="N283" s="31"/>
      <c r="O283" s="31"/>
    </row>
    <row r="284" spans="1:15" ht="12" customHeight="1">
      <c r="A284" s="91"/>
      <c r="B284" s="182" t="s">
        <v>149</v>
      </c>
      <c r="C284" s="295" t="s">
        <v>447</v>
      </c>
      <c r="D284" s="295"/>
      <c r="E284" s="295"/>
      <c r="F284" s="295"/>
      <c r="G284" s="295"/>
      <c r="H284" s="295"/>
      <c r="I284" s="295"/>
      <c r="J284" s="295"/>
      <c r="K284" s="295"/>
      <c r="L284" s="295"/>
      <c r="M284" s="295"/>
      <c r="N284" s="295"/>
      <c r="O284" s="295"/>
    </row>
    <row r="285" spans="1:15" ht="12" customHeight="1">
      <c r="A285" s="91"/>
      <c r="B285" s="132"/>
      <c r="C285" s="295"/>
      <c r="D285" s="295"/>
      <c r="E285" s="295"/>
      <c r="F285" s="295"/>
      <c r="G285" s="295"/>
      <c r="H285" s="295"/>
      <c r="I285" s="295"/>
      <c r="J285" s="295"/>
      <c r="K285" s="295"/>
      <c r="L285" s="295"/>
      <c r="M285" s="295"/>
      <c r="N285" s="295"/>
      <c r="O285" s="295"/>
    </row>
    <row r="286" spans="1:15" ht="12" customHeight="1">
      <c r="A286" s="91"/>
      <c r="B286" s="132"/>
      <c r="C286" s="295"/>
      <c r="D286" s="295"/>
      <c r="E286" s="295"/>
      <c r="F286" s="295"/>
      <c r="G286" s="295"/>
      <c r="H286" s="295"/>
      <c r="I286" s="295"/>
      <c r="J286" s="295"/>
      <c r="K286" s="295"/>
      <c r="L286" s="295"/>
      <c r="M286" s="295"/>
      <c r="N286" s="295"/>
      <c r="O286" s="295"/>
    </row>
    <row r="287" spans="1:15" ht="12" customHeight="1">
      <c r="A287" s="91"/>
      <c r="B287" s="132"/>
      <c r="C287" s="295"/>
      <c r="D287" s="295"/>
      <c r="E287" s="295"/>
      <c r="F287" s="295"/>
      <c r="G287" s="295"/>
      <c r="H287" s="295"/>
      <c r="I287" s="295"/>
      <c r="J287" s="295"/>
      <c r="K287" s="295"/>
      <c r="L287" s="295"/>
      <c r="M287" s="295"/>
      <c r="N287" s="295"/>
      <c r="O287" s="295"/>
    </row>
    <row r="288" spans="1:15" ht="12" customHeight="1">
      <c r="A288" s="91"/>
      <c r="B288" s="132"/>
      <c r="C288" s="295"/>
      <c r="D288" s="295"/>
      <c r="E288" s="295"/>
      <c r="F288" s="295"/>
      <c r="G288" s="295"/>
      <c r="H288" s="295"/>
      <c r="I288" s="295"/>
      <c r="J288" s="295"/>
      <c r="K288" s="295"/>
      <c r="L288" s="295"/>
      <c r="M288" s="295"/>
      <c r="N288" s="295"/>
      <c r="O288" s="295"/>
    </row>
    <row r="289" spans="1:15" ht="12" customHeight="1">
      <c r="A289" s="91"/>
      <c r="B289" s="132"/>
      <c r="C289" s="295"/>
      <c r="D289" s="295"/>
      <c r="E289" s="295"/>
      <c r="F289" s="295"/>
      <c r="G289" s="295"/>
      <c r="H289" s="295"/>
      <c r="I289" s="295"/>
      <c r="J289" s="295"/>
      <c r="K289" s="295"/>
      <c r="L289" s="295"/>
      <c r="M289" s="295"/>
      <c r="N289" s="295"/>
      <c r="O289" s="295"/>
    </row>
    <row r="290" spans="1:15" ht="12" customHeight="1">
      <c r="A290" s="91"/>
      <c r="B290" s="132"/>
      <c r="C290" s="132"/>
      <c r="D290" s="132"/>
      <c r="E290" s="132"/>
      <c r="F290" s="132"/>
      <c r="G290" s="132"/>
      <c r="H290" s="132"/>
      <c r="I290" s="132"/>
      <c r="J290" s="132"/>
      <c r="K290" s="132"/>
      <c r="L290" s="132"/>
      <c r="M290" s="132"/>
      <c r="N290" s="132"/>
      <c r="O290" s="132"/>
    </row>
    <row r="291" spans="1:15" ht="12" customHeight="1">
      <c r="A291" s="91"/>
      <c r="B291" s="143"/>
      <c r="C291" s="295" t="s">
        <v>140</v>
      </c>
      <c r="D291" s="295"/>
      <c r="E291" s="295"/>
      <c r="F291" s="295"/>
      <c r="G291" s="295"/>
      <c r="H291" s="295"/>
      <c r="I291" s="295"/>
      <c r="J291" s="295"/>
      <c r="K291" s="295"/>
      <c r="L291" s="295"/>
      <c r="M291" s="295"/>
      <c r="N291" s="295"/>
      <c r="O291" s="295"/>
    </row>
    <row r="292" spans="1:15" ht="12" customHeight="1">
      <c r="A292" s="91"/>
      <c r="B292" s="132"/>
      <c r="C292" s="295"/>
      <c r="D292" s="295"/>
      <c r="E292" s="295"/>
      <c r="F292" s="295"/>
      <c r="G292" s="295"/>
      <c r="H292" s="295"/>
      <c r="I292" s="295"/>
      <c r="J292" s="295"/>
      <c r="K292" s="295"/>
      <c r="L292" s="295"/>
      <c r="M292" s="295"/>
      <c r="N292" s="295"/>
      <c r="O292" s="295"/>
    </row>
    <row r="293" spans="1:15" ht="12" customHeight="1">
      <c r="A293" s="91"/>
      <c r="B293" s="132"/>
      <c r="C293" s="295"/>
      <c r="D293" s="295"/>
      <c r="E293" s="295"/>
      <c r="F293" s="295"/>
      <c r="G293" s="295"/>
      <c r="H293" s="295"/>
      <c r="I293" s="295"/>
      <c r="J293" s="295"/>
      <c r="K293" s="295"/>
      <c r="L293" s="295"/>
      <c r="M293" s="295"/>
      <c r="N293" s="295"/>
      <c r="O293" s="295"/>
    </row>
    <row r="294" spans="1:15" ht="12" customHeight="1">
      <c r="A294" s="91"/>
      <c r="B294" s="132"/>
      <c r="C294" s="295"/>
      <c r="D294" s="295"/>
      <c r="E294" s="295"/>
      <c r="F294" s="295"/>
      <c r="G294" s="295"/>
      <c r="H294" s="295"/>
      <c r="I294" s="295"/>
      <c r="J294" s="295"/>
      <c r="K294" s="295"/>
      <c r="L294" s="295"/>
      <c r="M294" s="295"/>
      <c r="N294" s="295"/>
      <c r="O294" s="295"/>
    </row>
    <row r="295" spans="1:15" ht="12" customHeight="1">
      <c r="A295" s="91"/>
      <c r="B295" s="132"/>
      <c r="C295" s="295"/>
      <c r="D295" s="295"/>
      <c r="E295" s="295"/>
      <c r="F295" s="295"/>
      <c r="G295" s="295"/>
      <c r="H295" s="295"/>
      <c r="I295" s="295"/>
      <c r="J295" s="295"/>
      <c r="K295" s="295"/>
      <c r="L295" s="295"/>
      <c r="M295" s="295"/>
      <c r="N295" s="295"/>
      <c r="O295" s="295"/>
    </row>
    <row r="296" spans="1:15" ht="12" customHeight="1">
      <c r="A296" s="91"/>
      <c r="B296" s="132"/>
      <c r="C296" s="295"/>
      <c r="D296" s="295"/>
      <c r="E296" s="295"/>
      <c r="F296" s="295"/>
      <c r="G296" s="295"/>
      <c r="H296" s="295"/>
      <c r="I296" s="295"/>
      <c r="J296" s="295"/>
      <c r="K296" s="295"/>
      <c r="L296" s="295"/>
      <c r="M296" s="295"/>
      <c r="N296" s="295"/>
      <c r="O296" s="295"/>
    </row>
    <row r="297" spans="1:15" ht="12">
      <c r="A297" s="34"/>
      <c r="B297" s="31"/>
      <c r="C297" s="31"/>
      <c r="D297" s="31"/>
      <c r="E297" s="31"/>
      <c r="F297" s="31"/>
      <c r="G297" s="31"/>
      <c r="H297" s="31"/>
      <c r="I297" s="31"/>
      <c r="J297" s="31"/>
      <c r="K297" s="31"/>
      <c r="L297" s="31"/>
      <c r="M297" s="31"/>
      <c r="N297" s="31"/>
      <c r="O297" s="31"/>
    </row>
    <row r="298" spans="1:15" ht="12" customHeight="1">
      <c r="A298" s="34"/>
      <c r="B298" s="143"/>
      <c r="C298" s="295" t="s">
        <v>148</v>
      </c>
      <c r="D298" s="295"/>
      <c r="E298" s="295"/>
      <c r="F298" s="295"/>
      <c r="G298" s="295"/>
      <c r="H298" s="295"/>
      <c r="I298" s="295"/>
      <c r="J298" s="295"/>
      <c r="K298" s="295"/>
      <c r="L298" s="295"/>
      <c r="M298" s="295"/>
      <c r="N298" s="295"/>
      <c r="O298" s="295"/>
    </row>
    <row r="299" spans="1:15" ht="12">
      <c r="A299" s="34"/>
      <c r="B299" s="143"/>
      <c r="C299" s="295"/>
      <c r="D299" s="295"/>
      <c r="E299" s="295"/>
      <c r="F299" s="295"/>
      <c r="G299" s="295"/>
      <c r="H299" s="295"/>
      <c r="I299" s="295"/>
      <c r="J299" s="295"/>
      <c r="K299" s="295"/>
      <c r="L299" s="295"/>
      <c r="M299" s="295"/>
      <c r="N299" s="295"/>
      <c r="O299" s="295"/>
    </row>
    <row r="300" spans="1:15" ht="12">
      <c r="A300" s="34"/>
      <c r="B300" s="143"/>
      <c r="C300" s="295"/>
      <c r="D300" s="295"/>
      <c r="E300" s="295"/>
      <c r="F300" s="295"/>
      <c r="G300" s="295"/>
      <c r="H300" s="295"/>
      <c r="I300" s="295"/>
      <c r="J300" s="295"/>
      <c r="K300" s="295"/>
      <c r="L300" s="295"/>
      <c r="M300" s="295"/>
      <c r="N300" s="295"/>
      <c r="O300" s="295"/>
    </row>
    <row r="301" spans="1:15" ht="12">
      <c r="A301" s="34"/>
      <c r="B301" s="143"/>
      <c r="C301" s="295"/>
      <c r="D301" s="295"/>
      <c r="E301" s="295"/>
      <c r="F301" s="295"/>
      <c r="G301" s="295"/>
      <c r="H301" s="295"/>
      <c r="I301" s="295"/>
      <c r="J301" s="295"/>
      <c r="K301" s="295"/>
      <c r="L301" s="295"/>
      <c r="M301" s="295"/>
      <c r="N301" s="295"/>
      <c r="O301" s="295"/>
    </row>
    <row r="302" spans="1:15" ht="12">
      <c r="A302" s="34"/>
      <c r="B302" s="143"/>
      <c r="C302" s="295"/>
      <c r="D302" s="295"/>
      <c r="E302" s="295"/>
      <c r="F302" s="295"/>
      <c r="G302" s="295"/>
      <c r="H302" s="295"/>
      <c r="I302" s="295"/>
      <c r="J302" s="295"/>
      <c r="K302" s="295"/>
      <c r="L302" s="295"/>
      <c r="M302" s="295"/>
      <c r="N302" s="295"/>
      <c r="O302" s="295"/>
    </row>
    <row r="303" spans="1:15" ht="12">
      <c r="A303" s="34"/>
      <c r="B303" s="143"/>
      <c r="C303" s="295"/>
      <c r="D303" s="295"/>
      <c r="E303" s="295"/>
      <c r="F303" s="295"/>
      <c r="G303" s="295"/>
      <c r="H303" s="295"/>
      <c r="I303" s="295"/>
      <c r="J303" s="295"/>
      <c r="K303" s="295"/>
      <c r="L303" s="295"/>
      <c r="M303" s="295"/>
      <c r="N303" s="295"/>
      <c r="O303" s="295"/>
    </row>
    <row r="304" spans="1:15" ht="12">
      <c r="A304" s="34"/>
      <c r="B304" s="143"/>
      <c r="C304" s="295"/>
      <c r="D304" s="295"/>
      <c r="E304" s="295"/>
      <c r="F304" s="295"/>
      <c r="G304" s="295"/>
      <c r="H304" s="295"/>
      <c r="I304" s="295"/>
      <c r="J304" s="295"/>
      <c r="K304" s="295"/>
      <c r="L304" s="295"/>
      <c r="M304" s="295"/>
      <c r="N304" s="295"/>
      <c r="O304" s="295"/>
    </row>
    <row r="305" spans="1:15" ht="12">
      <c r="A305" s="34"/>
      <c r="B305" s="143"/>
      <c r="C305" s="295"/>
      <c r="D305" s="295"/>
      <c r="E305" s="295"/>
      <c r="F305" s="295"/>
      <c r="G305" s="295"/>
      <c r="H305" s="295"/>
      <c r="I305" s="295"/>
      <c r="J305" s="295"/>
      <c r="K305" s="295"/>
      <c r="L305" s="295"/>
      <c r="M305" s="295"/>
      <c r="N305" s="295"/>
      <c r="O305" s="295"/>
    </row>
    <row r="306" spans="1:15" ht="12">
      <c r="A306" s="34"/>
      <c r="B306" s="143"/>
      <c r="C306" s="158"/>
      <c r="D306" s="158"/>
      <c r="E306" s="158"/>
      <c r="F306" s="158"/>
      <c r="G306" s="158"/>
      <c r="H306" s="158"/>
      <c r="I306" s="158"/>
      <c r="J306" s="158"/>
      <c r="K306" s="158"/>
      <c r="L306" s="158"/>
      <c r="M306" s="158"/>
      <c r="N306" s="158"/>
      <c r="O306" s="158"/>
    </row>
    <row r="307" spans="1:15" ht="12">
      <c r="A307" s="34"/>
      <c r="B307" s="143"/>
      <c r="C307" s="295" t="s">
        <v>445</v>
      </c>
      <c r="D307" s="295"/>
      <c r="E307" s="295"/>
      <c r="F307" s="295"/>
      <c r="G307" s="295"/>
      <c r="H307" s="295"/>
      <c r="I307" s="295"/>
      <c r="J307" s="295"/>
      <c r="K307" s="295"/>
      <c r="L307" s="295"/>
      <c r="M307" s="295"/>
      <c r="N307" s="295"/>
      <c r="O307" s="295"/>
    </row>
    <row r="308" spans="1:15" ht="12">
      <c r="A308" s="34"/>
      <c r="B308" s="143"/>
      <c r="C308" s="295"/>
      <c r="D308" s="295"/>
      <c r="E308" s="295"/>
      <c r="F308" s="295"/>
      <c r="G308" s="295"/>
      <c r="H308" s="295"/>
      <c r="I308" s="295"/>
      <c r="J308" s="295"/>
      <c r="K308" s="295"/>
      <c r="L308" s="295"/>
      <c r="M308" s="295"/>
      <c r="N308" s="295"/>
      <c r="O308" s="295"/>
    </row>
    <row r="309" spans="1:15" ht="12">
      <c r="A309" s="34"/>
      <c r="B309" s="143"/>
      <c r="C309" s="158"/>
      <c r="D309" s="158"/>
      <c r="E309" s="158"/>
      <c r="F309" s="158"/>
      <c r="G309" s="158"/>
      <c r="H309" s="158"/>
      <c r="I309" s="158"/>
      <c r="J309" s="158"/>
      <c r="K309" s="158"/>
      <c r="L309" s="158"/>
      <c r="M309" s="158"/>
      <c r="N309" s="158"/>
      <c r="O309" s="158"/>
    </row>
    <row r="310" spans="1:16" ht="12" customHeight="1">
      <c r="A310" s="34"/>
      <c r="B310" s="143"/>
      <c r="C310" s="335" t="s">
        <v>446</v>
      </c>
      <c r="D310" s="335"/>
      <c r="E310" s="335"/>
      <c r="F310" s="335"/>
      <c r="G310" s="335"/>
      <c r="H310" s="335"/>
      <c r="I310" s="335"/>
      <c r="J310" s="335"/>
      <c r="K310" s="335"/>
      <c r="L310" s="335"/>
      <c r="M310" s="335"/>
      <c r="N310" s="335"/>
      <c r="O310" s="335"/>
      <c r="P310" s="157"/>
    </row>
    <row r="311" spans="1:16" ht="12" customHeight="1">
      <c r="A311" s="34"/>
      <c r="B311" s="143"/>
      <c r="C311" s="335"/>
      <c r="D311" s="335"/>
      <c r="E311" s="335"/>
      <c r="F311" s="335"/>
      <c r="G311" s="335"/>
      <c r="H311" s="335"/>
      <c r="I311" s="335"/>
      <c r="J311" s="335"/>
      <c r="K311" s="335"/>
      <c r="L311" s="335"/>
      <c r="M311" s="335"/>
      <c r="N311" s="335"/>
      <c r="O311" s="335"/>
      <c r="P311" s="157"/>
    </row>
    <row r="312" spans="1:16" ht="12" customHeight="1">
      <c r="A312" s="34"/>
      <c r="B312" s="143"/>
      <c r="C312" s="335"/>
      <c r="D312" s="335"/>
      <c r="E312" s="335"/>
      <c r="F312" s="335"/>
      <c r="G312" s="335"/>
      <c r="H312" s="335"/>
      <c r="I312" s="335"/>
      <c r="J312" s="335"/>
      <c r="K312" s="335"/>
      <c r="L312" s="335"/>
      <c r="M312" s="335"/>
      <c r="N312" s="335"/>
      <c r="O312" s="335"/>
      <c r="P312" s="157"/>
    </row>
    <row r="313" spans="1:16" ht="12" customHeight="1">
      <c r="A313" s="34"/>
      <c r="B313" s="143"/>
      <c r="C313" s="335"/>
      <c r="D313" s="335"/>
      <c r="E313" s="335"/>
      <c r="F313" s="335"/>
      <c r="G313" s="335"/>
      <c r="H313" s="335"/>
      <c r="I313" s="335"/>
      <c r="J313" s="335"/>
      <c r="K313" s="335"/>
      <c r="L313" s="335"/>
      <c r="M313" s="335"/>
      <c r="N313" s="335"/>
      <c r="O313" s="335"/>
      <c r="P313" s="157"/>
    </row>
    <row r="314" spans="1:15" ht="12">
      <c r="A314" s="34"/>
      <c r="B314" s="143"/>
      <c r="C314" s="143"/>
      <c r="D314" s="158"/>
      <c r="E314" s="158"/>
      <c r="F314" s="158"/>
      <c r="G314" s="158"/>
      <c r="H314" s="158"/>
      <c r="I314" s="158"/>
      <c r="J314" s="158"/>
      <c r="K314" s="158"/>
      <c r="L314" s="158"/>
      <c r="M314" s="158"/>
      <c r="N314" s="158"/>
      <c r="O314" s="158"/>
    </row>
    <row r="315" spans="1:15" ht="12">
      <c r="A315" s="34"/>
      <c r="B315" s="143"/>
      <c r="C315" s="327" t="s">
        <v>390</v>
      </c>
      <c r="D315" s="328"/>
      <c r="E315" s="328"/>
      <c r="F315" s="328"/>
      <c r="G315" s="328"/>
      <c r="H315" s="328"/>
      <c r="I315" s="328"/>
      <c r="J315" s="328"/>
      <c r="K315" s="328"/>
      <c r="L315" s="328"/>
      <c r="M315" s="328"/>
      <c r="N315" s="328"/>
      <c r="O315" s="328"/>
    </row>
    <row r="316" spans="1:15" ht="12">
      <c r="A316" s="34"/>
      <c r="B316" s="143"/>
      <c r="C316" s="328"/>
      <c r="D316" s="328"/>
      <c r="E316" s="328"/>
      <c r="F316" s="328"/>
      <c r="G316" s="328"/>
      <c r="H316" s="328"/>
      <c r="I316" s="328"/>
      <c r="J316" s="328"/>
      <c r="K316" s="328"/>
      <c r="L316" s="328"/>
      <c r="M316" s="328"/>
      <c r="N316" s="328"/>
      <c r="O316" s="328"/>
    </row>
    <row r="317" spans="1:15" ht="12">
      <c r="A317" s="34"/>
      <c r="B317" s="143"/>
      <c r="C317" s="328"/>
      <c r="D317" s="328"/>
      <c r="E317" s="328"/>
      <c r="F317" s="328"/>
      <c r="G317" s="328"/>
      <c r="H317" s="328"/>
      <c r="I317" s="328"/>
      <c r="J317" s="328"/>
      <c r="K317" s="328"/>
      <c r="L317" s="328"/>
      <c r="M317" s="328"/>
      <c r="N317" s="328"/>
      <c r="O317" s="328"/>
    </row>
    <row r="318" spans="1:15" ht="12">
      <c r="A318" s="34"/>
      <c r="B318" s="143"/>
      <c r="C318" s="328"/>
      <c r="D318" s="328"/>
      <c r="E318" s="328"/>
      <c r="F318" s="328"/>
      <c r="G318" s="328"/>
      <c r="H318" s="328"/>
      <c r="I318" s="328"/>
      <c r="J318" s="328"/>
      <c r="K318" s="328"/>
      <c r="L318" s="328"/>
      <c r="M318" s="328"/>
      <c r="N318" s="328"/>
      <c r="O318" s="328"/>
    </row>
    <row r="319" spans="1:15" ht="12">
      <c r="A319" s="34"/>
      <c r="B319" s="143"/>
      <c r="C319" s="328"/>
      <c r="D319" s="328"/>
      <c r="E319" s="328"/>
      <c r="F319" s="328"/>
      <c r="G319" s="328"/>
      <c r="H319" s="328"/>
      <c r="I319" s="328"/>
      <c r="J319" s="328"/>
      <c r="K319" s="328"/>
      <c r="L319" s="328"/>
      <c r="M319" s="328"/>
      <c r="N319" s="328"/>
      <c r="O319" s="328"/>
    </row>
    <row r="320" spans="1:15" ht="12">
      <c r="A320" s="34"/>
      <c r="B320" s="143"/>
      <c r="C320" s="328"/>
      <c r="D320" s="328"/>
      <c r="E320" s="328"/>
      <c r="F320" s="328"/>
      <c r="G320" s="328"/>
      <c r="H320" s="328"/>
      <c r="I320" s="328"/>
      <c r="J320" s="328"/>
      <c r="K320" s="328"/>
      <c r="L320" s="328"/>
      <c r="M320" s="328"/>
      <c r="N320" s="328"/>
      <c r="O320" s="328"/>
    </row>
    <row r="321" spans="1:15" ht="12">
      <c r="A321" s="34"/>
      <c r="B321" s="143"/>
      <c r="C321" s="328"/>
      <c r="D321" s="328"/>
      <c r="E321" s="328"/>
      <c r="F321" s="328"/>
      <c r="G321" s="328"/>
      <c r="H321" s="328"/>
      <c r="I321" s="328"/>
      <c r="J321" s="328"/>
      <c r="K321" s="328"/>
      <c r="L321" s="328"/>
      <c r="M321" s="328"/>
      <c r="N321" s="328"/>
      <c r="O321" s="328"/>
    </row>
    <row r="322" spans="1:15" ht="12">
      <c r="A322" s="34"/>
      <c r="B322" s="143"/>
      <c r="C322" s="328"/>
      <c r="D322" s="328"/>
      <c r="E322" s="328"/>
      <c r="F322" s="328"/>
      <c r="G322" s="328"/>
      <c r="H322" s="328"/>
      <c r="I322" s="328"/>
      <c r="J322" s="328"/>
      <c r="K322" s="328"/>
      <c r="L322" s="328"/>
      <c r="M322" s="328"/>
      <c r="N322" s="328"/>
      <c r="O322" s="328"/>
    </row>
    <row r="323" spans="1:15" ht="12">
      <c r="A323" s="34"/>
      <c r="B323" s="143"/>
      <c r="C323" s="328"/>
      <c r="D323" s="328"/>
      <c r="E323" s="328"/>
      <c r="F323" s="328"/>
      <c r="G323" s="328"/>
      <c r="H323" s="328"/>
      <c r="I323" s="328"/>
      <c r="J323" s="328"/>
      <c r="K323" s="328"/>
      <c r="L323" s="328"/>
      <c r="M323" s="328"/>
      <c r="N323" s="328"/>
      <c r="O323" s="328"/>
    </row>
    <row r="324" spans="1:15" ht="12">
      <c r="A324" s="34"/>
      <c r="B324" s="143"/>
      <c r="C324" s="327" t="s">
        <v>392</v>
      </c>
      <c r="D324" s="328"/>
      <c r="E324" s="328"/>
      <c r="F324" s="328"/>
      <c r="G324" s="328"/>
      <c r="H324" s="328"/>
      <c r="I324" s="328"/>
      <c r="J324" s="328"/>
      <c r="K324" s="328"/>
      <c r="L324" s="328"/>
      <c r="M324" s="328"/>
      <c r="N324" s="328"/>
      <c r="O324" s="328"/>
    </row>
    <row r="325" spans="1:15" ht="12">
      <c r="A325" s="34"/>
      <c r="B325" s="143"/>
      <c r="C325" s="328"/>
      <c r="D325" s="328"/>
      <c r="E325" s="328"/>
      <c r="F325" s="328"/>
      <c r="G325" s="328"/>
      <c r="H325" s="328"/>
      <c r="I325" s="328"/>
      <c r="J325" s="328"/>
      <c r="K325" s="328"/>
      <c r="L325" s="328"/>
      <c r="M325" s="328"/>
      <c r="N325" s="328"/>
      <c r="O325" s="328"/>
    </row>
    <row r="326" spans="1:15" ht="12">
      <c r="A326" s="34"/>
      <c r="B326" s="143"/>
      <c r="C326" s="328"/>
      <c r="D326" s="328"/>
      <c r="E326" s="328"/>
      <c r="F326" s="328"/>
      <c r="G326" s="328"/>
      <c r="H326" s="328"/>
      <c r="I326" s="328"/>
      <c r="J326" s="328"/>
      <c r="K326" s="328"/>
      <c r="L326" s="328"/>
      <c r="M326" s="328"/>
      <c r="N326" s="328"/>
      <c r="O326" s="328"/>
    </row>
    <row r="327" spans="1:15" ht="12">
      <c r="A327" s="34"/>
      <c r="B327" s="143"/>
      <c r="C327" s="328"/>
      <c r="D327" s="328"/>
      <c r="E327" s="328"/>
      <c r="F327" s="328"/>
      <c r="G327" s="328"/>
      <c r="H327" s="328"/>
      <c r="I327" s="328"/>
      <c r="J327" s="328"/>
      <c r="K327" s="328"/>
      <c r="L327" s="328"/>
      <c r="M327" s="328"/>
      <c r="N327" s="328"/>
      <c r="O327" s="328"/>
    </row>
    <row r="328" spans="1:15" ht="12">
      <c r="A328" s="34"/>
      <c r="B328" s="143"/>
      <c r="C328" s="328"/>
      <c r="D328" s="328"/>
      <c r="E328" s="328"/>
      <c r="F328" s="328"/>
      <c r="G328" s="328"/>
      <c r="H328" s="328"/>
      <c r="I328" s="328"/>
      <c r="J328" s="328"/>
      <c r="K328" s="328"/>
      <c r="L328" s="328"/>
      <c r="M328" s="328"/>
      <c r="N328" s="328"/>
      <c r="O328" s="328"/>
    </row>
    <row r="329" spans="1:15" ht="12">
      <c r="A329" s="34"/>
      <c r="B329" s="143"/>
      <c r="C329" s="328"/>
      <c r="D329" s="328"/>
      <c r="E329" s="328"/>
      <c r="F329" s="328"/>
      <c r="G329" s="328"/>
      <c r="H329" s="328"/>
      <c r="I329" s="328"/>
      <c r="J329" s="328"/>
      <c r="K329" s="328"/>
      <c r="L329" s="328"/>
      <c r="M329" s="328"/>
      <c r="N329" s="328"/>
      <c r="O329" s="328"/>
    </row>
    <row r="330" spans="1:15" ht="12">
      <c r="A330" s="34"/>
      <c r="B330" s="143"/>
      <c r="C330" s="328"/>
      <c r="D330" s="328"/>
      <c r="E330" s="328"/>
      <c r="F330" s="328"/>
      <c r="G330" s="328"/>
      <c r="H330" s="328"/>
      <c r="I330" s="328"/>
      <c r="J330" s="328"/>
      <c r="K330" s="328"/>
      <c r="L330" s="328"/>
      <c r="M330" s="328"/>
      <c r="N330" s="328"/>
      <c r="O330" s="328"/>
    </row>
    <row r="331" spans="1:15" ht="12">
      <c r="A331" s="34"/>
      <c r="B331" s="143"/>
      <c r="C331" s="328"/>
      <c r="D331" s="328"/>
      <c r="E331" s="328"/>
      <c r="F331" s="328"/>
      <c r="G331" s="328"/>
      <c r="H331" s="328"/>
      <c r="I331" s="328"/>
      <c r="J331" s="328"/>
      <c r="K331" s="328"/>
      <c r="L331" s="328"/>
      <c r="M331" s="328"/>
      <c r="N331" s="328"/>
      <c r="O331" s="328"/>
    </row>
    <row r="332" spans="1:15" ht="12">
      <c r="A332" s="34"/>
      <c r="B332" s="143"/>
      <c r="C332" s="328"/>
      <c r="D332" s="328"/>
      <c r="E332" s="328"/>
      <c r="F332" s="328"/>
      <c r="G332" s="328"/>
      <c r="H332" s="328"/>
      <c r="I332" s="328"/>
      <c r="J332" s="328"/>
      <c r="K332" s="328"/>
      <c r="L332" s="328"/>
      <c r="M332" s="328"/>
      <c r="N332" s="328"/>
      <c r="O332" s="328"/>
    </row>
    <row r="333" spans="1:15" ht="12">
      <c r="A333" s="34"/>
      <c r="B333" s="143"/>
      <c r="C333" s="328"/>
      <c r="D333" s="328"/>
      <c r="E333" s="328"/>
      <c r="F333" s="328"/>
      <c r="G333" s="328"/>
      <c r="H333" s="328"/>
      <c r="I333" s="328"/>
      <c r="J333" s="328"/>
      <c r="K333" s="328"/>
      <c r="L333" s="328"/>
      <c r="M333" s="328"/>
      <c r="N333" s="328"/>
      <c r="O333" s="328"/>
    </row>
    <row r="334" spans="1:15" ht="12">
      <c r="A334" s="34"/>
      <c r="B334" s="143"/>
      <c r="C334" s="327" t="s">
        <v>393</v>
      </c>
      <c r="D334" s="330"/>
      <c r="E334" s="330"/>
      <c r="F334" s="330"/>
      <c r="G334" s="330"/>
      <c r="H334" s="330"/>
      <c r="I334" s="330"/>
      <c r="J334" s="330"/>
      <c r="K334" s="330"/>
      <c r="L334" s="330"/>
      <c r="M334" s="330"/>
      <c r="N334" s="330"/>
      <c r="O334" s="330"/>
    </row>
    <row r="335" spans="1:15" ht="12">
      <c r="A335" s="34"/>
      <c r="B335" s="143"/>
      <c r="C335" s="330"/>
      <c r="D335" s="330"/>
      <c r="E335" s="330"/>
      <c r="F335" s="330"/>
      <c r="G335" s="330"/>
      <c r="H335" s="330"/>
      <c r="I335" s="330"/>
      <c r="J335" s="330"/>
      <c r="K335" s="330"/>
      <c r="L335" s="330"/>
      <c r="M335" s="330"/>
      <c r="N335" s="330"/>
      <c r="O335" s="330"/>
    </row>
    <row r="336" spans="1:15" ht="12">
      <c r="A336" s="34"/>
      <c r="B336" s="143"/>
      <c r="C336" s="330"/>
      <c r="D336" s="330"/>
      <c r="E336" s="330"/>
      <c r="F336" s="330"/>
      <c r="G336" s="330"/>
      <c r="H336" s="330"/>
      <c r="I336" s="330"/>
      <c r="J336" s="330"/>
      <c r="K336" s="330"/>
      <c r="L336" s="330"/>
      <c r="M336" s="330"/>
      <c r="N336" s="330"/>
      <c r="O336" s="330"/>
    </row>
    <row r="337" spans="1:15" ht="12">
      <c r="A337" s="34"/>
      <c r="B337" s="143"/>
      <c r="C337" s="330"/>
      <c r="D337" s="330"/>
      <c r="E337" s="330"/>
      <c r="F337" s="330"/>
      <c r="G337" s="330"/>
      <c r="H337" s="330"/>
      <c r="I337" s="330"/>
      <c r="J337" s="330"/>
      <c r="K337" s="330"/>
      <c r="L337" s="330"/>
      <c r="M337" s="330"/>
      <c r="N337" s="330"/>
      <c r="O337" s="330"/>
    </row>
    <row r="338" spans="1:15" ht="12">
      <c r="A338" s="34"/>
      <c r="B338" s="143"/>
      <c r="C338" s="330"/>
      <c r="D338" s="330"/>
      <c r="E338" s="330"/>
      <c r="F338" s="330"/>
      <c r="G338" s="330"/>
      <c r="H338" s="330"/>
      <c r="I338" s="330"/>
      <c r="J338" s="330"/>
      <c r="K338" s="330"/>
      <c r="L338" s="330"/>
      <c r="M338" s="330"/>
      <c r="N338" s="330"/>
      <c r="O338" s="330"/>
    </row>
    <row r="339" spans="1:15" ht="12">
      <c r="A339" s="34"/>
      <c r="B339" s="143"/>
      <c r="C339" s="330"/>
      <c r="D339" s="330"/>
      <c r="E339" s="330"/>
      <c r="F339" s="330"/>
      <c r="G339" s="330"/>
      <c r="H339" s="330"/>
      <c r="I339" s="330"/>
      <c r="J339" s="330"/>
      <c r="K339" s="330"/>
      <c r="L339" s="330"/>
      <c r="M339" s="330"/>
      <c r="N339" s="330"/>
      <c r="O339" s="330"/>
    </row>
    <row r="340" spans="1:15" ht="12">
      <c r="A340" s="34"/>
      <c r="B340" s="143"/>
      <c r="C340" s="330" t="s">
        <v>139</v>
      </c>
      <c r="D340" s="330"/>
      <c r="E340" s="330"/>
      <c r="F340" s="330"/>
      <c r="G340" s="330"/>
      <c r="H340" s="330"/>
      <c r="I340" s="330"/>
      <c r="J340" s="330"/>
      <c r="K340" s="330"/>
      <c r="L340" s="330"/>
      <c r="M340" s="330"/>
      <c r="N340" s="330"/>
      <c r="O340" s="330"/>
    </row>
    <row r="341" spans="1:15" ht="12">
      <c r="A341" s="34"/>
      <c r="B341" s="143"/>
      <c r="C341" s="330"/>
      <c r="D341" s="330"/>
      <c r="E341" s="330"/>
      <c r="F341" s="330"/>
      <c r="G341" s="330"/>
      <c r="H341" s="330"/>
      <c r="I341" s="330"/>
      <c r="J341" s="330"/>
      <c r="K341" s="330"/>
      <c r="L341" s="330"/>
      <c r="M341" s="330"/>
      <c r="N341" s="330"/>
      <c r="O341" s="330"/>
    </row>
    <row r="342" spans="1:15" ht="12">
      <c r="A342" s="34"/>
      <c r="B342" s="143"/>
      <c r="C342" s="330"/>
      <c r="D342" s="330"/>
      <c r="E342" s="330"/>
      <c r="F342" s="330"/>
      <c r="G342" s="330"/>
      <c r="H342" s="330"/>
      <c r="I342" s="330"/>
      <c r="J342" s="330"/>
      <c r="K342" s="330"/>
      <c r="L342" s="330"/>
      <c r="M342" s="330"/>
      <c r="N342" s="330"/>
      <c r="O342" s="330"/>
    </row>
    <row r="343" spans="1:15" ht="12">
      <c r="A343" s="34"/>
      <c r="B343" s="143"/>
      <c r="C343" s="330"/>
      <c r="D343" s="330"/>
      <c r="E343" s="330"/>
      <c r="F343" s="330"/>
      <c r="G343" s="330"/>
      <c r="H343" s="330"/>
      <c r="I343" s="330"/>
      <c r="J343" s="330"/>
      <c r="K343" s="330"/>
      <c r="L343" s="330"/>
      <c r="M343" s="330"/>
      <c r="N343" s="330"/>
      <c r="O343" s="330"/>
    </row>
    <row r="344" spans="1:15" ht="12">
      <c r="A344" s="34"/>
      <c r="B344" s="143"/>
      <c r="C344" s="330"/>
      <c r="D344" s="330"/>
      <c r="E344" s="330"/>
      <c r="F344" s="330"/>
      <c r="G344" s="330"/>
      <c r="H344" s="330"/>
      <c r="I344" s="330"/>
      <c r="J344" s="330"/>
      <c r="K344" s="330"/>
      <c r="L344" s="330"/>
      <c r="M344" s="330"/>
      <c r="N344" s="330"/>
      <c r="O344" s="330"/>
    </row>
    <row r="345" spans="1:15" ht="12">
      <c r="A345" s="34"/>
      <c r="B345" s="143"/>
      <c r="C345" s="330"/>
      <c r="D345" s="330"/>
      <c r="E345" s="330"/>
      <c r="F345" s="330"/>
      <c r="G345" s="330"/>
      <c r="H345" s="330"/>
      <c r="I345" s="330"/>
      <c r="J345" s="330"/>
      <c r="K345" s="330"/>
      <c r="L345" s="330"/>
      <c r="M345" s="330"/>
      <c r="N345" s="330"/>
      <c r="O345" s="330"/>
    </row>
    <row r="346" spans="1:15" ht="12">
      <c r="A346" s="34"/>
      <c r="B346" s="143"/>
      <c r="C346" s="330"/>
      <c r="D346" s="330"/>
      <c r="E346" s="330"/>
      <c r="F346" s="330"/>
      <c r="G346" s="330"/>
      <c r="H346" s="330"/>
      <c r="I346" s="330"/>
      <c r="J346" s="330"/>
      <c r="K346" s="330"/>
      <c r="L346" s="330"/>
      <c r="M346" s="330"/>
      <c r="N346" s="330"/>
      <c r="O346" s="330"/>
    </row>
    <row r="347" spans="1:15" ht="12">
      <c r="A347" s="34"/>
      <c r="B347" s="143"/>
      <c r="C347" s="330"/>
      <c r="D347" s="330"/>
      <c r="E347" s="330"/>
      <c r="F347" s="330"/>
      <c r="G347" s="330"/>
      <c r="H347" s="330"/>
      <c r="I347" s="330"/>
      <c r="J347" s="330"/>
      <c r="K347" s="330"/>
      <c r="L347" s="330"/>
      <c r="M347" s="330"/>
      <c r="N347" s="330"/>
      <c r="O347" s="330"/>
    </row>
    <row r="348" spans="1:15" ht="12">
      <c r="A348" s="34"/>
      <c r="B348" s="143"/>
      <c r="C348" s="290" t="s">
        <v>369</v>
      </c>
      <c r="D348" s="291"/>
      <c r="E348" s="291"/>
      <c r="F348" s="291"/>
      <c r="G348" s="291"/>
      <c r="H348" s="291"/>
      <c r="I348" s="291"/>
      <c r="J348" s="291"/>
      <c r="K348" s="291"/>
      <c r="L348" s="291"/>
      <c r="M348" s="291"/>
      <c r="N348" s="291"/>
      <c r="O348" s="291"/>
    </row>
    <row r="349" spans="1:15" ht="12">
      <c r="A349" s="34"/>
      <c r="B349" s="143"/>
      <c r="C349" s="291"/>
      <c r="D349" s="291"/>
      <c r="E349" s="291"/>
      <c r="F349" s="291"/>
      <c r="G349" s="291"/>
      <c r="H349" s="291"/>
      <c r="I349" s="291"/>
      <c r="J349" s="291"/>
      <c r="K349" s="291"/>
      <c r="L349" s="291"/>
      <c r="M349" s="291"/>
      <c r="N349" s="291"/>
      <c r="O349" s="291"/>
    </row>
    <row r="350" spans="1:15" ht="12">
      <c r="A350" s="34"/>
      <c r="B350" s="143"/>
      <c r="C350" s="291"/>
      <c r="D350" s="291"/>
      <c r="E350" s="291"/>
      <c r="F350" s="291"/>
      <c r="G350" s="291"/>
      <c r="H350" s="291"/>
      <c r="I350" s="291"/>
      <c r="J350" s="291"/>
      <c r="K350" s="291"/>
      <c r="L350" s="291"/>
      <c r="M350" s="291"/>
      <c r="N350" s="291"/>
      <c r="O350" s="291"/>
    </row>
    <row r="351" spans="1:15" ht="12">
      <c r="A351" s="34"/>
      <c r="B351" s="143"/>
      <c r="C351" s="291"/>
      <c r="D351" s="291"/>
      <c r="E351" s="291"/>
      <c r="F351" s="291"/>
      <c r="G351" s="291"/>
      <c r="H351" s="291"/>
      <c r="I351" s="291"/>
      <c r="J351" s="291"/>
      <c r="K351" s="291"/>
      <c r="L351" s="291"/>
      <c r="M351" s="291"/>
      <c r="N351" s="291"/>
      <c r="O351" s="291"/>
    </row>
    <row r="352" spans="1:15" ht="7.5" customHeight="1">
      <c r="A352" s="34"/>
      <c r="B352" s="143"/>
      <c r="C352" s="291"/>
      <c r="D352" s="291"/>
      <c r="E352" s="291"/>
      <c r="F352" s="291"/>
      <c r="G352" s="291"/>
      <c r="H352" s="291"/>
      <c r="I352" s="291"/>
      <c r="J352" s="291"/>
      <c r="K352" s="291"/>
      <c r="L352" s="291"/>
      <c r="M352" s="291"/>
      <c r="N352" s="291"/>
      <c r="O352" s="291"/>
    </row>
    <row r="353" spans="1:15" ht="12">
      <c r="A353" s="34"/>
      <c r="B353" s="143"/>
      <c r="C353" s="257" t="s">
        <v>85</v>
      </c>
      <c r="D353" s="144"/>
      <c r="E353" s="144"/>
      <c r="F353" s="144"/>
      <c r="G353" s="144"/>
      <c r="H353" s="144"/>
      <c r="I353" s="144"/>
      <c r="J353" s="144"/>
      <c r="K353" s="144"/>
      <c r="L353" s="144"/>
      <c r="M353" s="144"/>
      <c r="N353" s="144"/>
      <c r="O353" s="144"/>
    </row>
    <row r="354" spans="1:15" ht="8.25" customHeight="1">
      <c r="A354" s="34"/>
      <c r="B354" s="143"/>
      <c r="C354" s="144"/>
      <c r="D354" s="144"/>
      <c r="E354" s="144"/>
      <c r="F354" s="144"/>
      <c r="G354" s="144"/>
      <c r="H354" s="144"/>
      <c r="I354" s="144"/>
      <c r="J354" s="144"/>
      <c r="K354" s="144"/>
      <c r="L354" s="144"/>
      <c r="M354" s="144"/>
      <c r="N354" s="144"/>
      <c r="O354" s="144"/>
    </row>
    <row r="355" spans="1:15" ht="12">
      <c r="A355" s="34"/>
      <c r="B355" s="143"/>
      <c r="C355" s="292" t="s">
        <v>86</v>
      </c>
      <c r="D355" s="291"/>
      <c r="E355" s="291"/>
      <c r="F355" s="291"/>
      <c r="G355" s="291"/>
      <c r="H355" s="291"/>
      <c r="I355" s="291"/>
      <c r="J355" s="291"/>
      <c r="K355" s="291"/>
      <c r="L355" s="291"/>
      <c r="M355" s="291"/>
      <c r="N355" s="291"/>
      <c r="O355" s="291"/>
    </row>
    <row r="356" spans="1:15" ht="15" customHeight="1">
      <c r="A356" s="34"/>
      <c r="B356" s="143"/>
      <c r="C356" s="291"/>
      <c r="D356" s="291"/>
      <c r="E356" s="291"/>
      <c r="F356" s="291"/>
      <c r="G356" s="291"/>
      <c r="H356" s="291"/>
      <c r="I356" s="291"/>
      <c r="J356" s="291"/>
      <c r="K356" s="291"/>
      <c r="L356" s="291"/>
      <c r="M356" s="291"/>
      <c r="N356" s="291"/>
      <c r="O356" s="291"/>
    </row>
    <row r="357" spans="1:15" ht="12">
      <c r="A357" s="34"/>
      <c r="B357" s="143"/>
      <c r="C357" s="291"/>
      <c r="D357" s="291"/>
      <c r="E357" s="291"/>
      <c r="F357" s="291"/>
      <c r="G357" s="291"/>
      <c r="H357" s="291"/>
      <c r="I357" s="291"/>
      <c r="J357" s="291"/>
      <c r="K357" s="291"/>
      <c r="L357" s="291"/>
      <c r="M357" s="291"/>
      <c r="N357" s="291"/>
      <c r="O357" s="291"/>
    </row>
    <row r="358" spans="1:15" ht="7.5" customHeight="1">
      <c r="A358" s="34"/>
      <c r="B358" s="143"/>
      <c r="C358" s="144"/>
      <c r="D358" s="144"/>
      <c r="E358" s="144"/>
      <c r="F358" s="144"/>
      <c r="G358" s="144"/>
      <c r="H358" s="144"/>
      <c r="I358" s="144"/>
      <c r="J358" s="144"/>
      <c r="K358" s="144"/>
      <c r="L358" s="144"/>
      <c r="M358" s="144"/>
      <c r="N358" s="144"/>
      <c r="O358" s="144"/>
    </row>
    <row r="359" spans="1:15" ht="12">
      <c r="A359" s="34"/>
      <c r="B359" s="143"/>
      <c r="C359" s="293" t="s">
        <v>82</v>
      </c>
      <c r="D359" s="294"/>
      <c r="E359" s="294"/>
      <c r="F359" s="294"/>
      <c r="G359" s="294"/>
      <c r="H359" s="294"/>
      <c r="I359" s="294"/>
      <c r="J359" s="294"/>
      <c r="K359" s="294"/>
      <c r="L359" s="294"/>
      <c r="M359" s="294"/>
      <c r="N359" s="294"/>
      <c r="O359" s="294"/>
    </row>
    <row r="360" spans="1:15" ht="12">
      <c r="A360" s="34"/>
      <c r="B360" s="143"/>
      <c r="C360" s="294"/>
      <c r="D360" s="294"/>
      <c r="E360" s="294"/>
      <c r="F360" s="294"/>
      <c r="G360" s="294"/>
      <c r="H360" s="294"/>
      <c r="I360" s="294"/>
      <c r="J360" s="294"/>
      <c r="K360" s="294"/>
      <c r="L360" s="294"/>
      <c r="M360" s="294"/>
      <c r="N360" s="294"/>
      <c r="O360" s="294"/>
    </row>
    <row r="361" spans="1:15" ht="8.25" customHeight="1">
      <c r="A361" s="34"/>
      <c r="B361" s="143"/>
      <c r="C361" s="144"/>
      <c r="D361" s="144"/>
      <c r="E361" s="144"/>
      <c r="F361" s="144"/>
      <c r="G361" s="144"/>
      <c r="H361" s="144"/>
      <c r="I361" s="144"/>
      <c r="J361" s="144"/>
      <c r="K361" s="144"/>
      <c r="L361" s="144"/>
      <c r="M361" s="144"/>
      <c r="N361" s="144"/>
      <c r="O361" s="144"/>
    </row>
    <row r="362" spans="1:15" ht="12">
      <c r="A362" s="34"/>
      <c r="B362" s="143"/>
      <c r="C362" s="293" t="s">
        <v>87</v>
      </c>
      <c r="D362" s="294"/>
      <c r="E362" s="294"/>
      <c r="F362" s="294"/>
      <c r="G362" s="294"/>
      <c r="H362" s="294"/>
      <c r="I362" s="294"/>
      <c r="J362" s="294"/>
      <c r="K362" s="294"/>
      <c r="L362" s="294"/>
      <c r="M362" s="294"/>
      <c r="N362" s="294"/>
      <c r="O362" s="294"/>
    </row>
    <row r="363" spans="1:15" ht="12">
      <c r="A363" s="34"/>
      <c r="B363" s="143"/>
      <c r="C363" s="294"/>
      <c r="D363" s="294"/>
      <c r="E363" s="294"/>
      <c r="F363" s="294"/>
      <c r="G363" s="294"/>
      <c r="H363" s="294"/>
      <c r="I363" s="294"/>
      <c r="J363" s="294"/>
      <c r="K363" s="294"/>
      <c r="L363" s="294"/>
      <c r="M363" s="294"/>
      <c r="N363" s="294"/>
      <c r="O363" s="294"/>
    </row>
    <row r="364" spans="1:15" ht="9" customHeight="1">
      <c r="A364" s="34"/>
      <c r="B364" s="143"/>
      <c r="C364" s="79"/>
      <c r="D364" s="79"/>
      <c r="E364" s="79"/>
      <c r="F364" s="79"/>
      <c r="G364" s="79"/>
      <c r="H364" s="79"/>
      <c r="I364" s="79"/>
      <c r="J364" s="79"/>
      <c r="K364" s="79"/>
      <c r="L364" s="79"/>
      <c r="M364" s="79"/>
      <c r="N364" s="79"/>
      <c r="O364" s="79"/>
    </row>
    <row r="365" spans="1:15" ht="12">
      <c r="A365" s="34"/>
      <c r="B365" s="143"/>
      <c r="C365" s="292" t="s">
        <v>83</v>
      </c>
      <c r="D365" s="291"/>
      <c r="E365" s="291"/>
      <c r="F365" s="291"/>
      <c r="G365" s="291"/>
      <c r="H365" s="291"/>
      <c r="I365" s="291"/>
      <c r="J365" s="291"/>
      <c r="K365" s="291"/>
      <c r="L365" s="291"/>
      <c r="M365" s="291"/>
      <c r="N365" s="291"/>
      <c r="O365" s="291"/>
    </row>
    <row r="366" spans="1:15" ht="12">
      <c r="A366" s="34"/>
      <c r="B366" s="143"/>
      <c r="C366" s="292"/>
      <c r="D366" s="291"/>
      <c r="E366" s="291"/>
      <c r="F366" s="291"/>
      <c r="G366" s="291"/>
      <c r="H366" s="291"/>
      <c r="I366" s="291"/>
      <c r="J366" s="291"/>
      <c r="K366" s="291"/>
      <c r="L366" s="291"/>
      <c r="M366" s="291"/>
      <c r="N366" s="291"/>
      <c r="O366" s="291"/>
    </row>
    <row r="367" spans="1:15" ht="12">
      <c r="A367" s="34"/>
      <c r="B367" s="143"/>
      <c r="C367" s="292"/>
      <c r="D367" s="291"/>
      <c r="E367" s="291"/>
      <c r="F367" s="291"/>
      <c r="G367" s="291"/>
      <c r="H367" s="291"/>
      <c r="I367" s="291"/>
      <c r="J367" s="291"/>
      <c r="K367" s="291"/>
      <c r="L367" s="291"/>
      <c r="M367" s="291"/>
      <c r="N367" s="291"/>
      <c r="O367" s="291"/>
    </row>
    <row r="368" spans="1:15" ht="15" customHeight="1">
      <c r="A368" s="34"/>
      <c r="B368" s="143"/>
      <c r="C368" s="291"/>
      <c r="D368" s="291"/>
      <c r="E368" s="291"/>
      <c r="F368" s="291"/>
      <c r="G368" s="291"/>
      <c r="H368" s="291"/>
      <c r="I368" s="291"/>
      <c r="J368" s="291"/>
      <c r="K368" s="291"/>
      <c r="L368" s="291"/>
      <c r="M368" s="291"/>
      <c r="N368" s="291"/>
      <c r="O368" s="291"/>
    </row>
    <row r="369" spans="1:15" ht="9.75" customHeight="1">
      <c r="A369" s="34"/>
      <c r="B369" s="143"/>
      <c r="C369" s="79"/>
      <c r="D369" s="79"/>
      <c r="E369" s="79"/>
      <c r="F369" s="79"/>
      <c r="G369" s="79"/>
      <c r="H369" s="79"/>
      <c r="I369" s="79"/>
      <c r="J369" s="79"/>
      <c r="K369" s="79"/>
      <c r="L369" s="79"/>
      <c r="M369" s="79"/>
      <c r="N369" s="79"/>
      <c r="O369" s="79"/>
    </row>
    <row r="370" spans="1:15" ht="12">
      <c r="A370" s="34"/>
      <c r="B370" s="143"/>
      <c r="C370" s="293" t="s">
        <v>84</v>
      </c>
      <c r="D370" s="294"/>
      <c r="E370" s="294"/>
      <c r="F370" s="294"/>
      <c r="G370" s="294"/>
      <c r="H370" s="294"/>
      <c r="I370" s="294"/>
      <c r="J370" s="294"/>
      <c r="K370" s="294"/>
      <c r="L370" s="294"/>
      <c r="M370" s="294"/>
      <c r="N370" s="294"/>
      <c r="O370" s="294"/>
    </row>
    <row r="371" spans="1:15" ht="15.75" customHeight="1">
      <c r="A371" s="34"/>
      <c r="B371" s="143"/>
      <c r="C371" s="294"/>
      <c r="D371" s="294"/>
      <c r="E371" s="294"/>
      <c r="F371" s="294"/>
      <c r="G371" s="294"/>
      <c r="H371" s="294"/>
      <c r="I371" s="294"/>
      <c r="J371" s="294"/>
      <c r="K371" s="294"/>
      <c r="L371" s="294"/>
      <c r="M371" s="294"/>
      <c r="N371" s="294"/>
      <c r="O371" s="294"/>
    </row>
    <row r="372" spans="1:15" ht="9" customHeight="1">
      <c r="A372" s="34"/>
      <c r="B372" s="143"/>
      <c r="C372" s="79"/>
      <c r="D372" s="79"/>
      <c r="E372" s="79"/>
      <c r="F372" s="79"/>
      <c r="G372" s="79"/>
      <c r="H372" s="79"/>
      <c r="I372" s="79"/>
      <c r="J372" s="79"/>
      <c r="K372" s="79"/>
      <c r="L372" s="79"/>
      <c r="M372" s="79"/>
      <c r="N372" s="79"/>
      <c r="O372" s="79"/>
    </row>
    <row r="373" spans="1:15" ht="12">
      <c r="A373" s="34"/>
      <c r="B373" s="143"/>
      <c r="C373" s="293" t="s">
        <v>88</v>
      </c>
      <c r="D373" s="294"/>
      <c r="E373" s="294"/>
      <c r="F373" s="294"/>
      <c r="G373" s="294"/>
      <c r="H373" s="294"/>
      <c r="I373" s="294"/>
      <c r="J373" s="294"/>
      <c r="K373" s="294"/>
      <c r="L373" s="294"/>
      <c r="M373" s="294"/>
      <c r="N373" s="294"/>
      <c r="O373" s="294"/>
    </row>
    <row r="374" spans="1:15" ht="12">
      <c r="A374" s="34"/>
      <c r="B374" s="143"/>
      <c r="C374" s="294"/>
      <c r="D374" s="294"/>
      <c r="E374" s="294"/>
      <c r="F374" s="294"/>
      <c r="G374" s="294"/>
      <c r="H374" s="294"/>
      <c r="I374" s="294"/>
      <c r="J374" s="294"/>
      <c r="K374" s="294"/>
      <c r="L374" s="294"/>
      <c r="M374" s="294"/>
      <c r="N374" s="294"/>
      <c r="O374" s="294"/>
    </row>
    <row r="375" spans="1:15" ht="12">
      <c r="A375" s="34"/>
      <c r="B375" s="143"/>
      <c r="C375" s="258"/>
      <c r="D375" s="144"/>
      <c r="E375" s="144"/>
      <c r="F375" s="144"/>
      <c r="G375" s="144"/>
      <c r="H375" s="144"/>
      <c r="I375" s="144"/>
      <c r="J375" s="144"/>
      <c r="K375" s="144"/>
      <c r="L375" s="144"/>
      <c r="M375" s="144"/>
      <c r="N375" s="144"/>
      <c r="O375" s="144"/>
    </row>
    <row r="376" spans="3:15" ht="12">
      <c r="C376" s="30"/>
      <c r="D376" s="94"/>
      <c r="E376" s="31"/>
      <c r="F376" s="31"/>
      <c r="G376" s="31"/>
      <c r="H376" s="31"/>
      <c r="I376" s="31"/>
      <c r="J376" s="31"/>
      <c r="K376" s="31"/>
      <c r="L376" s="31"/>
      <c r="M376" s="31"/>
      <c r="N376" s="31"/>
      <c r="O376" s="31"/>
    </row>
    <row r="377" spans="2:15" ht="12" customHeight="1">
      <c r="B377" s="182" t="s">
        <v>150</v>
      </c>
      <c r="C377" s="295" t="s">
        <v>406</v>
      </c>
      <c r="D377" s="295"/>
      <c r="E377" s="295"/>
      <c r="F377" s="295"/>
      <c r="G377" s="295"/>
      <c r="H377" s="295"/>
      <c r="I377" s="295"/>
      <c r="J377" s="295"/>
      <c r="K377" s="295"/>
      <c r="L377" s="295"/>
      <c r="M377" s="295"/>
      <c r="N377" s="295"/>
      <c r="O377" s="295"/>
    </row>
    <row r="378" spans="3:15" ht="12" customHeight="1">
      <c r="C378" s="295"/>
      <c r="D378" s="295"/>
      <c r="E378" s="295"/>
      <c r="F378" s="295"/>
      <c r="G378" s="295"/>
      <c r="H378" s="295"/>
      <c r="I378" s="295"/>
      <c r="J378" s="295"/>
      <c r="K378" s="295"/>
      <c r="L378" s="295"/>
      <c r="M378" s="295"/>
      <c r="N378" s="295"/>
      <c r="O378" s="295"/>
    </row>
    <row r="379" spans="3:15" ht="12" customHeight="1">
      <c r="C379" s="295"/>
      <c r="D379" s="295"/>
      <c r="E379" s="295"/>
      <c r="F379" s="295"/>
      <c r="G379" s="295"/>
      <c r="H379" s="295"/>
      <c r="I379" s="295"/>
      <c r="J379" s="295"/>
      <c r="K379" s="295"/>
      <c r="L379" s="295"/>
      <c r="M379" s="295"/>
      <c r="N379" s="295"/>
      <c r="O379" s="295"/>
    </row>
    <row r="380" spans="3:15" ht="12">
      <c r="C380" s="31"/>
      <c r="D380" s="31"/>
      <c r="E380" s="31"/>
      <c r="F380" s="31"/>
      <c r="G380" s="31"/>
      <c r="H380" s="31"/>
      <c r="I380" s="31"/>
      <c r="J380" s="31"/>
      <c r="K380" s="31"/>
      <c r="L380" s="31"/>
      <c r="M380" s="31"/>
      <c r="N380" s="31"/>
      <c r="O380" s="31"/>
    </row>
    <row r="381" spans="2:15" ht="12" customHeight="1">
      <c r="B381" s="182" t="s">
        <v>163</v>
      </c>
      <c r="C381" s="327" t="s">
        <v>118</v>
      </c>
      <c r="D381" s="327"/>
      <c r="E381" s="327"/>
      <c r="F381" s="327"/>
      <c r="G381" s="327"/>
      <c r="H381" s="327"/>
      <c r="I381" s="327"/>
      <c r="J381" s="327"/>
      <c r="K381" s="327"/>
      <c r="L381" s="327"/>
      <c r="M381" s="327"/>
      <c r="N381" s="327"/>
      <c r="O381" s="327"/>
    </row>
    <row r="382" spans="3:15" ht="12">
      <c r="C382" s="327"/>
      <c r="D382" s="327"/>
      <c r="E382" s="327"/>
      <c r="F382" s="327"/>
      <c r="G382" s="327"/>
      <c r="H382" s="327"/>
      <c r="I382" s="327"/>
      <c r="J382" s="327"/>
      <c r="K382" s="327"/>
      <c r="L382" s="327"/>
      <c r="M382" s="327"/>
      <c r="N382" s="327"/>
      <c r="O382" s="327"/>
    </row>
    <row r="383" spans="3:15" ht="12">
      <c r="C383" s="327"/>
      <c r="D383" s="327"/>
      <c r="E383" s="327"/>
      <c r="F383" s="327"/>
      <c r="G383" s="327"/>
      <c r="H383" s="327"/>
      <c r="I383" s="327"/>
      <c r="J383" s="327"/>
      <c r="K383" s="327"/>
      <c r="L383" s="327"/>
      <c r="M383" s="327"/>
      <c r="N383" s="327"/>
      <c r="O383" s="327"/>
    </row>
    <row r="384" spans="3:15" ht="12">
      <c r="C384" s="31"/>
      <c r="D384" s="31"/>
      <c r="E384" s="31"/>
      <c r="F384" s="31"/>
      <c r="G384" s="31"/>
      <c r="H384" s="31"/>
      <c r="I384" s="31"/>
      <c r="J384" s="31"/>
      <c r="K384" s="31"/>
      <c r="L384" s="31"/>
      <c r="M384" s="31"/>
      <c r="N384" s="31"/>
      <c r="O384" s="31"/>
    </row>
    <row r="385" spans="3:15" ht="12">
      <c r="C385" s="31"/>
      <c r="D385" s="31"/>
      <c r="E385" s="31"/>
      <c r="F385" s="31"/>
      <c r="G385" s="31"/>
      <c r="H385" s="31"/>
      <c r="I385" s="31"/>
      <c r="J385" s="31"/>
      <c r="K385" s="31"/>
      <c r="L385" s="31"/>
      <c r="M385" s="31"/>
      <c r="N385" s="31"/>
      <c r="O385" s="31"/>
    </row>
    <row r="386" spans="3:15" ht="12">
      <c r="C386" s="31"/>
      <c r="D386" s="31"/>
      <c r="E386" s="31"/>
      <c r="F386" s="31"/>
      <c r="G386" s="31"/>
      <c r="H386" s="31"/>
      <c r="I386" s="31"/>
      <c r="J386" s="31"/>
      <c r="K386" s="31"/>
      <c r="L386" s="31"/>
      <c r="M386" s="31"/>
      <c r="N386" s="31"/>
      <c r="O386" s="31"/>
    </row>
    <row r="387" spans="3:15" ht="12">
      <c r="C387" s="31"/>
      <c r="D387" s="31"/>
      <c r="E387" s="31"/>
      <c r="F387" s="31"/>
      <c r="G387" s="31"/>
      <c r="H387" s="31"/>
      <c r="I387" s="31"/>
      <c r="J387" s="31"/>
      <c r="K387" s="31"/>
      <c r="L387" s="31"/>
      <c r="M387" s="31"/>
      <c r="N387" s="31"/>
      <c r="O387" s="31"/>
    </row>
    <row r="388" spans="3:15" ht="12">
      <c r="C388" s="31"/>
      <c r="D388" s="31"/>
      <c r="E388" s="31"/>
      <c r="F388" s="31"/>
      <c r="G388" s="31"/>
      <c r="H388" s="31"/>
      <c r="I388" s="31"/>
      <c r="J388" s="31"/>
      <c r="K388" s="31"/>
      <c r="L388" s="31"/>
      <c r="M388" s="31"/>
      <c r="N388" s="31"/>
      <c r="O388" s="31"/>
    </row>
    <row r="389" spans="3:15" ht="12">
      <c r="C389" s="31"/>
      <c r="D389" s="31"/>
      <c r="E389" s="31"/>
      <c r="F389" s="31"/>
      <c r="G389" s="31"/>
      <c r="H389" s="31"/>
      <c r="I389" s="31"/>
      <c r="J389" s="31"/>
      <c r="K389" s="31"/>
      <c r="L389" s="31"/>
      <c r="M389" s="31"/>
      <c r="N389" s="31"/>
      <c r="O389" s="31"/>
    </row>
    <row r="390" spans="3:15" ht="12">
      <c r="C390" s="31"/>
      <c r="D390" s="31"/>
      <c r="E390" s="31"/>
      <c r="F390" s="31"/>
      <c r="G390" s="31"/>
      <c r="H390" s="31"/>
      <c r="I390" s="31"/>
      <c r="J390" s="31"/>
      <c r="K390" s="31"/>
      <c r="L390" s="31"/>
      <c r="M390" s="31"/>
      <c r="N390" s="31"/>
      <c r="O390" s="31"/>
    </row>
    <row r="391" spans="3:15" ht="12">
      <c r="C391" s="31"/>
      <c r="D391" s="31"/>
      <c r="E391" s="31"/>
      <c r="F391" s="31"/>
      <c r="G391" s="31"/>
      <c r="H391" s="31"/>
      <c r="I391" s="31"/>
      <c r="J391" s="31"/>
      <c r="K391" s="31"/>
      <c r="L391" s="31"/>
      <c r="M391" s="31"/>
      <c r="N391" s="31"/>
      <c r="O391" s="31"/>
    </row>
    <row r="392" spans="3:15" ht="12">
      <c r="C392" s="31"/>
      <c r="D392" s="31"/>
      <c r="E392" s="31"/>
      <c r="F392" s="31"/>
      <c r="G392" s="31"/>
      <c r="H392" s="31"/>
      <c r="I392" s="31"/>
      <c r="J392" s="31"/>
      <c r="K392" s="31"/>
      <c r="L392" s="31"/>
      <c r="M392" s="31"/>
      <c r="N392" s="31"/>
      <c r="O392" s="31"/>
    </row>
    <row r="393" spans="3:15" ht="12">
      <c r="C393" s="31"/>
      <c r="D393" s="31"/>
      <c r="E393" s="31"/>
      <c r="F393" s="31"/>
      <c r="G393" s="31"/>
      <c r="H393" s="31"/>
      <c r="I393" s="31"/>
      <c r="J393" s="31"/>
      <c r="K393" s="31"/>
      <c r="L393" s="31"/>
      <c r="M393" s="31"/>
      <c r="N393" s="31"/>
      <c r="O393" s="31"/>
    </row>
    <row r="394" spans="3:15" ht="12">
      <c r="C394" s="31"/>
      <c r="D394" s="31"/>
      <c r="E394" s="31"/>
      <c r="F394" s="31"/>
      <c r="G394" s="31"/>
      <c r="H394" s="31"/>
      <c r="I394" s="31"/>
      <c r="J394" s="31"/>
      <c r="K394" s="31"/>
      <c r="L394" s="31"/>
      <c r="M394" s="31"/>
      <c r="N394" s="31"/>
      <c r="O394" s="31"/>
    </row>
    <row r="395" spans="3:15" ht="12">
      <c r="C395" s="31"/>
      <c r="D395" s="31"/>
      <c r="E395" s="31"/>
      <c r="F395" s="31"/>
      <c r="G395" s="31"/>
      <c r="H395" s="31"/>
      <c r="I395" s="31"/>
      <c r="J395" s="31"/>
      <c r="K395" s="31"/>
      <c r="L395" s="31"/>
      <c r="M395" s="31"/>
      <c r="N395" s="31"/>
      <c r="O395" s="31"/>
    </row>
    <row r="396" spans="3:15" ht="12">
      <c r="C396" s="31"/>
      <c r="D396" s="31"/>
      <c r="E396" s="31"/>
      <c r="F396" s="31"/>
      <c r="G396" s="31"/>
      <c r="H396" s="31"/>
      <c r="I396" s="31"/>
      <c r="J396" s="31"/>
      <c r="K396" s="31"/>
      <c r="L396" s="31"/>
      <c r="M396" s="31"/>
      <c r="N396" s="31"/>
      <c r="O396" s="31"/>
    </row>
    <row r="397" spans="3:15" ht="12">
      <c r="C397" s="31"/>
      <c r="D397" s="31"/>
      <c r="E397" s="31"/>
      <c r="F397" s="31"/>
      <c r="G397" s="31"/>
      <c r="H397" s="31"/>
      <c r="I397" s="31"/>
      <c r="J397" s="31"/>
      <c r="K397" s="31"/>
      <c r="L397" s="31"/>
      <c r="M397" s="31"/>
      <c r="N397" s="31"/>
      <c r="O397" s="31"/>
    </row>
    <row r="398" spans="3:15" ht="12">
      <c r="C398" s="31"/>
      <c r="D398" s="31"/>
      <c r="E398" s="31"/>
      <c r="F398" s="31"/>
      <c r="G398" s="31"/>
      <c r="H398" s="31"/>
      <c r="I398" s="31"/>
      <c r="J398" s="31"/>
      <c r="K398" s="31"/>
      <c r="L398" s="31"/>
      <c r="M398" s="31"/>
      <c r="N398" s="31"/>
      <c r="O398" s="31"/>
    </row>
    <row r="399" spans="3:15" ht="12">
      <c r="C399" s="31"/>
      <c r="D399" s="31"/>
      <c r="E399" s="31"/>
      <c r="F399" s="31"/>
      <c r="G399" s="31"/>
      <c r="H399" s="31"/>
      <c r="I399" s="31"/>
      <c r="J399" s="31"/>
      <c r="K399" s="31"/>
      <c r="L399" s="31"/>
      <c r="M399" s="31"/>
      <c r="N399" s="31"/>
      <c r="O399" s="31"/>
    </row>
    <row r="400" spans="3:15" ht="12">
      <c r="C400" s="31"/>
      <c r="D400" s="31"/>
      <c r="E400" s="31"/>
      <c r="F400" s="31"/>
      <c r="G400" s="31"/>
      <c r="H400" s="31"/>
      <c r="I400" s="31"/>
      <c r="J400" s="31"/>
      <c r="K400" s="31"/>
      <c r="L400" s="31"/>
      <c r="M400" s="31"/>
      <c r="N400" s="31"/>
      <c r="O400" s="31"/>
    </row>
    <row r="401" spans="3:15" ht="12">
      <c r="C401" s="31"/>
      <c r="D401" s="31"/>
      <c r="E401" s="31"/>
      <c r="F401" s="31"/>
      <c r="G401" s="31"/>
      <c r="H401" s="31"/>
      <c r="I401" s="31"/>
      <c r="J401" s="31"/>
      <c r="K401" s="31"/>
      <c r="L401" s="31"/>
      <c r="M401" s="31"/>
      <c r="N401" s="31"/>
      <c r="O401" s="31"/>
    </row>
    <row r="402" spans="3:15" ht="12">
      <c r="C402" s="31"/>
      <c r="D402" s="31"/>
      <c r="E402" s="31"/>
      <c r="F402" s="31"/>
      <c r="G402" s="31"/>
      <c r="H402" s="31"/>
      <c r="I402" s="31"/>
      <c r="J402" s="31"/>
      <c r="K402" s="31"/>
      <c r="L402" s="31"/>
      <c r="M402" s="31"/>
      <c r="N402" s="31"/>
      <c r="O402" s="31"/>
    </row>
    <row r="403" spans="3:15" ht="12">
      <c r="C403" s="31"/>
      <c r="D403" s="31"/>
      <c r="E403" s="31"/>
      <c r="F403" s="31"/>
      <c r="G403" s="31"/>
      <c r="H403" s="31"/>
      <c r="I403" s="31"/>
      <c r="J403" s="31"/>
      <c r="K403" s="31"/>
      <c r="L403" s="31"/>
      <c r="M403" s="31"/>
      <c r="N403" s="31"/>
      <c r="O403" s="31"/>
    </row>
    <row r="404" spans="3:15" ht="12">
      <c r="C404" s="31"/>
      <c r="D404" s="31"/>
      <c r="E404" s="31"/>
      <c r="F404" s="31"/>
      <c r="G404" s="31"/>
      <c r="H404" s="31"/>
      <c r="I404" s="31"/>
      <c r="J404" s="31"/>
      <c r="K404" s="31"/>
      <c r="L404" s="31"/>
      <c r="M404" s="31"/>
      <c r="N404" s="31"/>
      <c r="O404" s="31"/>
    </row>
    <row r="405" spans="3:15" ht="12">
      <c r="C405" s="31"/>
      <c r="D405" s="31"/>
      <c r="E405" s="31"/>
      <c r="F405" s="31"/>
      <c r="G405" s="31"/>
      <c r="H405" s="31"/>
      <c r="I405" s="31"/>
      <c r="J405" s="31"/>
      <c r="K405" s="31"/>
      <c r="L405" s="31"/>
      <c r="M405" s="31"/>
      <c r="N405" s="31"/>
      <c r="O405" s="31"/>
    </row>
    <row r="406" spans="3:15" ht="12">
      <c r="C406" s="31"/>
      <c r="D406" s="31"/>
      <c r="E406" s="31"/>
      <c r="F406" s="31"/>
      <c r="G406" s="31"/>
      <c r="H406" s="31"/>
      <c r="I406" s="31"/>
      <c r="J406" s="31"/>
      <c r="K406" s="31"/>
      <c r="L406" s="31"/>
      <c r="M406" s="31"/>
      <c r="N406" s="31"/>
      <c r="O406" s="31"/>
    </row>
    <row r="407" spans="3:15" ht="12">
      <c r="C407" s="31"/>
      <c r="D407" s="31"/>
      <c r="E407" s="31"/>
      <c r="F407" s="31"/>
      <c r="G407" s="31"/>
      <c r="H407" s="31"/>
      <c r="I407" s="31"/>
      <c r="J407" s="31"/>
      <c r="K407" s="31"/>
      <c r="L407" s="31"/>
      <c r="M407" s="31"/>
      <c r="N407" s="31"/>
      <c r="O407" s="31"/>
    </row>
    <row r="408" spans="3:15" ht="12">
      <c r="C408" s="31"/>
      <c r="D408" s="31"/>
      <c r="E408" s="31"/>
      <c r="F408" s="31"/>
      <c r="G408" s="31"/>
      <c r="H408" s="31"/>
      <c r="I408" s="31"/>
      <c r="J408" s="31"/>
      <c r="K408" s="31"/>
      <c r="L408" s="31"/>
      <c r="M408" s="31"/>
      <c r="N408" s="31"/>
      <c r="O408" s="31"/>
    </row>
  </sheetData>
  <mergeCells count="215">
    <mergeCell ref="B273:O277"/>
    <mergeCell ref="M113:N113"/>
    <mergeCell ref="J111:M111"/>
    <mergeCell ref="B123:O123"/>
    <mergeCell ref="B178:O178"/>
    <mergeCell ref="J112:K112"/>
    <mergeCell ref="J113:K113"/>
    <mergeCell ref="J114:K114"/>
    <mergeCell ref="M148:O148"/>
    <mergeCell ref="B148:J148"/>
    <mergeCell ref="K148:L148"/>
    <mergeCell ref="B174:O174"/>
    <mergeCell ref="B154:J156"/>
    <mergeCell ref="K154:L155"/>
    <mergeCell ref="M154:O155"/>
    <mergeCell ref="K156:L156"/>
    <mergeCell ref="M156:O156"/>
    <mergeCell ref="B157:J157"/>
    <mergeCell ref="K157:L157"/>
    <mergeCell ref="M157:O157"/>
    <mergeCell ref="B158:J158"/>
    <mergeCell ref="A5:O5"/>
    <mergeCell ref="B147:J147"/>
    <mergeCell ref="K147:L147"/>
    <mergeCell ref="K141:L141"/>
    <mergeCell ref="M141:O141"/>
    <mergeCell ref="K144:L145"/>
    <mergeCell ref="M144:O145"/>
    <mergeCell ref="B138:J138"/>
    <mergeCell ref="K138:L138"/>
    <mergeCell ref="B130:O132"/>
    <mergeCell ref="A1:O1"/>
    <mergeCell ref="A2:O2"/>
    <mergeCell ref="A3:O3"/>
    <mergeCell ref="A4:O4"/>
    <mergeCell ref="B16:O17"/>
    <mergeCell ref="B11:O14"/>
    <mergeCell ref="E28:O28"/>
    <mergeCell ref="B19:O21"/>
    <mergeCell ref="B26:O26"/>
    <mergeCell ref="M136:O136"/>
    <mergeCell ref="B137:J137"/>
    <mergeCell ref="K134:L135"/>
    <mergeCell ref="M134:O135"/>
    <mergeCell ref="K136:L136"/>
    <mergeCell ref="K137:L137"/>
    <mergeCell ref="M137:O137"/>
    <mergeCell ref="B28:C28"/>
    <mergeCell ref="B29:C29"/>
    <mergeCell ref="E29:O29"/>
    <mergeCell ref="B30:C30"/>
    <mergeCell ref="E30:O30"/>
    <mergeCell ref="B31:C31"/>
    <mergeCell ref="E31:O31"/>
    <mergeCell ref="B32:C32"/>
    <mergeCell ref="E32:O32"/>
    <mergeCell ref="B33:C33"/>
    <mergeCell ref="E33:O33"/>
    <mergeCell ref="B34:C34"/>
    <mergeCell ref="E34:O34"/>
    <mergeCell ref="B35:C35"/>
    <mergeCell ref="E35:O35"/>
    <mergeCell ref="B36:C36"/>
    <mergeCell ref="E36:O36"/>
    <mergeCell ref="B37:C37"/>
    <mergeCell ref="E37:O37"/>
    <mergeCell ref="B38:C38"/>
    <mergeCell ref="E38:O38"/>
    <mergeCell ref="B39:C39"/>
    <mergeCell ref="E39:O39"/>
    <mergeCell ref="B40:C40"/>
    <mergeCell ref="E40:O40"/>
    <mergeCell ref="B42:O42"/>
    <mergeCell ref="C44:O44"/>
    <mergeCell ref="C46:O46"/>
    <mergeCell ref="C48:O48"/>
    <mergeCell ref="C50:O50"/>
    <mergeCell ref="M52:O52"/>
    <mergeCell ref="M53:O53"/>
    <mergeCell ref="M54:O54"/>
    <mergeCell ref="C56:L56"/>
    <mergeCell ref="M56:O56"/>
    <mergeCell ref="C57:L57"/>
    <mergeCell ref="M57:O57"/>
    <mergeCell ref="K60:L60"/>
    <mergeCell ref="M60:O60"/>
    <mergeCell ref="K61:L61"/>
    <mergeCell ref="M61:O61"/>
    <mergeCell ref="K62:L62"/>
    <mergeCell ref="M62:O62"/>
    <mergeCell ref="K64:L64"/>
    <mergeCell ref="M64:O64"/>
    <mergeCell ref="C66:O66"/>
    <mergeCell ref="C68:O68"/>
    <mergeCell ref="C70:O70"/>
    <mergeCell ref="C71:O71"/>
    <mergeCell ref="C72:O72"/>
    <mergeCell ref="C74:O74"/>
    <mergeCell ref="C76:O76"/>
    <mergeCell ref="C78:O78"/>
    <mergeCell ref="C80:O80"/>
    <mergeCell ref="C82:O82"/>
    <mergeCell ref="C84:O84"/>
    <mergeCell ref="C86:O86"/>
    <mergeCell ref="C88:O88"/>
    <mergeCell ref="C90:O90"/>
    <mergeCell ref="C92:O92"/>
    <mergeCell ref="B97:O97"/>
    <mergeCell ref="B104:E104"/>
    <mergeCell ref="B105:E105"/>
    <mergeCell ref="B176:O176"/>
    <mergeCell ref="B149:J149"/>
    <mergeCell ref="K149:L149"/>
    <mergeCell ref="B151:J151"/>
    <mergeCell ref="K151:L151"/>
    <mergeCell ref="B141:J141"/>
    <mergeCell ref="B144:J146"/>
    <mergeCell ref="B139:J139"/>
    <mergeCell ref="J99:M99"/>
    <mergeCell ref="J100:K100"/>
    <mergeCell ref="L100:M100"/>
    <mergeCell ref="C291:O296"/>
    <mergeCell ref="M151:O151"/>
    <mergeCell ref="B198:O199"/>
    <mergeCell ref="B181:O183"/>
    <mergeCell ref="B194:O194"/>
    <mergeCell ref="B202:O204"/>
    <mergeCell ref="L101:M101"/>
    <mergeCell ref="N101:O101"/>
    <mergeCell ref="J101:K101"/>
    <mergeCell ref="M149:O149"/>
    <mergeCell ref="L106:M106"/>
    <mergeCell ref="L107:M107"/>
    <mergeCell ref="L102:M102"/>
    <mergeCell ref="J102:K102"/>
    <mergeCell ref="M138:O138"/>
    <mergeCell ref="K139:L139"/>
    <mergeCell ref="B134:J136"/>
    <mergeCell ref="B106:E106"/>
    <mergeCell ref="B107:E107"/>
    <mergeCell ref="B186:O187"/>
    <mergeCell ref="C298:O305"/>
    <mergeCell ref="M139:O139"/>
    <mergeCell ref="K140:L140"/>
    <mergeCell ref="M140:O140"/>
    <mergeCell ref="M146:O146"/>
    <mergeCell ref="K146:L146"/>
    <mergeCell ref="M147:O147"/>
    <mergeCell ref="K158:L158"/>
    <mergeCell ref="M158:O158"/>
    <mergeCell ref="K166:L166"/>
    <mergeCell ref="M166:O166"/>
    <mergeCell ref="B159:J159"/>
    <mergeCell ref="K159:L159"/>
    <mergeCell ref="M159:O159"/>
    <mergeCell ref="K160:L160"/>
    <mergeCell ref="M160:O160"/>
    <mergeCell ref="K170:L170"/>
    <mergeCell ref="M170:O170"/>
    <mergeCell ref="B167:J167"/>
    <mergeCell ref="K167:L167"/>
    <mergeCell ref="M167:O167"/>
    <mergeCell ref="B168:J168"/>
    <mergeCell ref="K168:L168"/>
    <mergeCell ref="M168:O168"/>
    <mergeCell ref="K169:L169"/>
    <mergeCell ref="M169:O169"/>
    <mergeCell ref="C334:O339"/>
    <mergeCell ref="G60:J60"/>
    <mergeCell ref="G61:H61"/>
    <mergeCell ref="I61:J61"/>
    <mergeCell ref="G62:H62"/>
    <mergeCell ref="I62:J62"/>
    <mergeCell ref="C64:F64"/>
    <mergeCell ref="B169:J169"/>
    <mergeCell ref="B161:J161"/>
    <mergeCell ref="K161:L161"/>
    <mergeCell ref="C340:O347"/>
    <mergeCell ref="B171:J171"/>
    <mergeCell ref="K171:L171"/>
    <mergeCell ref="M171:O171"/>
    <mergeCell ref="C310:O313"/>
    <mergeCell ref="C307:O308"/>
    <mergeCell ref="M266:N266"/>
    <mergeCell ref="B279:O280"/>
    <mergeCell ref="C315:O323"/>
    <mergeCell ref="C324:O333"/>
    <mergeCell ref="S138:T138"/>
    <mergeCell ref="S139:T139"/>
    <mergeCell ref="S140:T140"/>
    <mergeCell ref="C284:O289"/>
    <mergeCell ref="B263:O264"/>
    <mergeCell ref="M267:N267"/>
    <mergeCell ref="M161:O161"/>
    <mergeCell ref="B164:J166"/>
    <mergeCell ref="K164:L165"/>
    <mergeCell ref="M164:O165"/>
    <mergeCell ref="C348:O352"/>
    <mergeCell ref="C381:O383"/>
    <mergeCell ref="C355:O357"/>
    <mergeCell ref="C359:O360"/>
    <mergeCell ref="C362:O363"/>
    <mergeCell ref="C365:O368"/>
    <mergeCell ref="C370:O371"/>
    <mergeCell ref="C373:O374"/>
    <mergeCell ref="C377:O379"/>
    <mergeCell ref="B209:O211"/>
    <mergeCell ref="B213:O214"/>
    <mergeCell ref="M229:N229"/>
    <mergeCell ref="M231:N231"/>
    <mergeCell ref="B240:O242"/>
    <mergeCell ref="M232:N232"/>
    <mergeCell ref="M233:N233"/>
    <mergeCell ref="M234:N234"/>
    <mergeCell ref="M235:N235"/>
  </mergeCells>
  <printOptions/>
  <pageMargins left="0.984251968503937" right="0.3937007874015748" top="0.7874015748031497" bottom="0.7874015748031497" header="0.5118110236220472" footer="0.5118110236220472"/>
  <pageSetup horizontalDpi="600" verticalDpi="600" orientation="portrait" scale="82" r:id="rId2"/>
  <rowBreaks count="5" manualBreakCount="5">
    <brk id="48" max="12" man="1"/>
    <brk id="84" max="12" man="1"/>
    <brk id="127" max="14" man="1"/>
    <brk id="282" max="14" man="1"/>
    <brk id="339" max="14" man="1"/>
  </rowBreaks>
  <drawing r:id="rId1"/>
</worksheet>
</file>

<file path=xl/worksheets/sheet7.xml><?xml version="1.0" encoding="utf-8"?>
<worksheet xmlns="http://schemas.openxmlformats.org/spreadsheetml/2006/main" xmlns:r="http://schemas.openxmlformats.org/officeDocument/2006/relationships">
  <dimension ref="A1:U231"/>
  <sheetViews>
    <sheetView showGridLines="0" tabSelected="1" zoomScaleSheetLayoutView="100" workbookViewId="0" topLeftCell="A8">
      <selection activeCell="F94" sqref="F94"/>
    </sheetView>
  </sheetViews>
  <sheetFormatPr defaultColWidth="9.140625" defaultRowHeight="12.75"/>
  <cols>
    <col min="1" max="1" width="4.421875" style="1" customWidth="1"/>
    <col min="2" max="2" width="2.8515625" style="1" customWidth="1"/>
    <col min="3" max="3" width="4.00390625" style="1" customWidth="1"/>
    <col min="4" max="4" width="8.7109375" style="1" customWidth="1"/>
    <col min="5" max="5" width="12.421875" style="1" bestFit="1" customWidth="1"/>
    <col min="6" max="6" width="10.57421875" style="1" customWidth="1"/>
    <col min="7" max="7" width="14.140625" style="1" customWidth="1"/>
    <col min="8" max="8" width="14.421875" style="1" customWidth="1"/>
    <col min="9" max="9" width="5.28125" style="1" customWidth="1"/>
    <col min="10" max="10" width="13.00390625" style="1" customWidth="1"/>
    <col min="11" max="11" width="14.421875" style="1" customWidth="1"/>
    <col min="12" max="12" width="7.421875" style="1" customWidth="1"/>
    <col min="13" max="13" width="4.140625" style="1" customWidth="1"/>
    <col min="14" max="15" width="10.00390625" style="1" bestFit="1" customWidth="1"/>
    <col min="16" max="16" width="11.00390625" style="1" bestFit="1" customWidth="1"/>
    <col min="17" max="17" width="10.00390625" style="1" bestFit="1" customWidth="1"/>
    <col min="18" max="16384" width="9.140625" style="1" customWidth="1"/>
  </cols>
  <sheetData>
    <row r="1" spans="1:13" ht="12">
      <c r="A1" s="307" t="s">
        <v>536</v>
      </c>
      <c r="B1" s="307"/>
      <c r="C1" s="307"/>
      <c r="D1" s="307"/>
      <c r="E1" s="307"/>
      <c r="F1" s="308"/>
      <c r="G1" s="308"/>
      <c r="H1" s="308"/>
      <c r="I1" s="308"/>
      <c r="J1" s="308"/>
      <c r="K1" s="308"/>
      <c r="L1" s="308"/>
      <c r="M1" s="308"/>
    </row>
    <row r="2" spans="1:13" ht="12">
      <c r="A2" s="309" t="s">
        <v>455</v>
      </c>
      <c r="B2" s="309"/>
      <c r="C2" s="309"/>
      <c r="D2" s="309"/>
      <c r="E2" s="309"/>
      <c r="F2" s="310"/>
      <c r="G2" s="310"/>
      <c r="H2" s="310"/>
      <c r="I2" s="310"/>
      <c r="J2" s="310"/>
      <c r="K2" s="310"/>
      <c r="L2" s="310"/>
      <c r="M2" s="310"/>
    </row>
    <row r="3" spans="1:13" ht="12">
      <c r="A3" s="369"/>
      <c r="B3" s="369"/>
      <c r="C3" s="369"/>
      <c r="D3" s="369"/>
      <c r="E3" s="369"/>
      <c r="F3" s="385"/>
      <c r="G3" s="385"/>
      <c r="H3" s="385"/>
      <c r="I3" s="385"/>
      <c r="J3" s="385"/>
      <c r="K3" s="385"/>
      <c r="L3" s="385"/>
      <c r="M3" s="385"/>
    </row>
    <row r="4" spans="1:13" ht="12">
      <c r="A4" s="307" t="s">
        <v>349</v>
      </c>
      <c r="B4" s="307"/>
      <c r="C4" s="307"/>
      <c r="D4" s="307"/>
      <c r="E4" s="307"/>
      <c r="F4" s="308"/>
      <c r="G4" s="308"/>
      <c r="H4" s="308"/>
      <c r="I4" s="308"/>
      <c r="J4" s="308"/>
      <c r="K4" s="308"/>
      <c r="L4" s="308"/>
      <c r="M4" s="308"/>
    </row>
    <row r="5" spans="1:13" s="3" customFormat="1" ht="12">
      <c r="A5" s="370"/>
      <c r="B5" s="370"/>
      <c r="C5" s="370"/>
      <c r="D5" s="370"/>
      <c r="E5" s="370"/>
      <c r="F5" s="386"/>
      <c r="G5" s="386"/>
      <c r="H5" s="386"/>
      <c r="I5" s="386"/>
      <c r="J5" s="386"/>
      <c r="K5" s="386"/>
      <c r="L5" s="386"/>
      <c r="M5" s="386"/>
    </row>
    <row r="6" spans="1:13" ht="12">
      <c r="A6" s="28"/>
      <c r="B6" s="28"/>
      <c r="C6" s="28"/>
      <c r="D6" s="28"/>
      <c r="E6" s="28"/>
      <c r="F6" s="28"/>
      <c r="G6" s="28"/>
      <c r="H6" s="28"/>
      <c r="I6" s="28"/>
      <c r="J6" s="28"/>
      <c r="K6" s="28"/>
      <c r="L6" s="28"/>
      <c r="M6" s="28"/>
    </row>
    <row r="7" spans="1:13" ht="12">
      <c r="A7" s="33" t="s">
        <v>521</v>
      </c>
      <c r="B7" s="29" t="s">
        <v>522</v>
      </c>
      <c r="C7" s="28"/>
      <c r="D7" s="28"/>
      <c r="E7" s="28"/>
      <c r="F7" s="28"/>
      <c r="G7" s="28"/>
      <c r="H7" s="28"/>
      <c r="I7" s="28"/>
      <c r="J7" s="28"/>
      <c r="K7" s="28"/>
      <c r="L7" s="28"/>
      <c r="M7" s="28"/>
    </row>
    <row r="8" spans="1:13" ht="12">
      <c r="A8" s="33"/>
      <c r="B8" s="29" t="s">
        <v>523</v>
      </c>
      <c r="C8" s="31"/>
      <c r="D8" s="28"/>
      <c r="E8" s="31"/>
      <c r="F8" s="28"/>
      <c r="G8" s="28"/>
      <c r="H8" s="28"/>
      <c r="I8" s="28"/>
      <c r="J8" s="28"/>
      <c r="K8" s="28"/>
      <c r="L8" s="28"/>
      <c r="M8" s="28"/>
    </row>
    <row r="9" spans="1:13" ht="12">
      <c r="A9" s="32"/>
      <c r="B9" s="28"/>
      <c r="C9" s="31"/>
      <c r="D9" s="28"/>
      <c r="E9" s="31"/>
      <c r="F9" s="28"/>
      <c r="G9" s="28"/>
      <c r="H9" s="28"/>
      <c r="I9" s="28"/>
      <c r="J9" s="28"/>
      <c r="K9" s="28"/>
      <c r="L9" s="28"/>
      <c r="M9" s="28"/>
    </row>
    <row r="10" spans="1:13" ht="12">
      <c r="A10" s="33" t="s">
        <v>196</v>
      </c>
      <c r="B10" s="29" t="s">
        <v>524</v>
      </c>
      <c r="C10" s="31"/>
      <c r="D10" s="28"/>
      <c r="E10" s="31"/>
      <c r="F10" s="28"/>
      <c r="G10" s="28"/>
      <c r="H10" s="28"/>
      <c r="I10" s="28"/>
      <c r="J10" s="28"/>
      <c r="K10" s="28"/>
      <c r="L10" s="28"/>
      <c r="M10" s="28"/>
    </row>
    <row r="11" spans="1:13" ht="12">
      <c r="A11" s="33"/>
      <c r="B11" s="378" t="s">
        <v>91</v>
      </c>
      <c r="C11" s="387"/>
      <c r="D11" s="387"/>
      <c r="E11" s="387"/>
      <c r="F11" s="387"/>
      <c r="G11" s="387"/>
      <c r="H11" s="387"/>
      <c r="I11" s="387"/>
      <c r="J11" s="387"/>
      <c r="K11" s="387"/>
      <c r="L11" s="387"/>
      <c r="M11" s="387"/>
    </row>
    <row r="12" spans="1:13" ht="12">
      <c r="A12" s="33"/>
      <c r="B12" s="387"/>
      <c r="C12" s="387"/>
      <c r="D12" s="387"/>
      <c r="E12" s="387"/>
      <c r="F12" s="387"/>
      <c r="G12" s="387"/>
      <c r="H12" s="387"/>
      <c r="I12" s="387"/>
      <c r="J12" s="387"/>
      <c r="K12" s="387"/>
      <c r="L12" s="387"/>
      <c r="M12" s="387"/>
    </row>
    <row r="13" spans="1:13" ht="6.75" customHeight="1">
      <c r="A13" s="33"/>
      <c r="B13" s="93"/>
      <c r="C13" s="31"/>
      <c r="D13" s="31"/>
      <c r="E13" s="31"/>
      <c r="F13" s="31"/>
      <c r="G13" s="31"/>
      <c r="H13" s="31"/>
      <c r="I13" s="31"/>
      <c r="J13" s="31"/>
      <c r="K13" s="31"/>
      <c r="L13" s="31"/>
      <c r="M13" s="31"/>
    </row>
    <row r="14" spans="1:13" s="3" customFormat="1" ht="12">
      <c r="A14" s="91"/>
      <c r="B14" s="327" t="s">
        <v>92</v>
      </c>
      <c r="C14" s="376"/>
      <c r="D14" s="376"/>
      <c r="E14" s="376"/>
      <c r="F14" s="376"/>
      <c r="G14" s="376"/>
      <c r="H14" s="376"/>
      <c r="I14" s="376"/>
      <c r="J14" s="376"/>
      <c r="K14" s="376"/>
      <c r="L14" s="376"/>
      <c r="M14" s="376"/>
    </row>
    <row r="15" spans="1:13" s="3" customFormat="1" ht="12">
      <c r="A15" s="91"/>
      <c r="B15" s="376"/>
      <c r="C15" s="376"/>
      <c r="D15" s="376"/>
      <c r="E15" s="376"/>
      <c r="F15" s="376"/>
      <c r="G15" s="376"/>
      <c r="H15" s="376"/>
      <c r="I15" s="376"/>
      <c r="J15" s="376"/>
      <c r="K15" s="376"/>
      <c r="L15" s="376"/>
      <c r="M15" s="376"/>
    </row>
    <row r="16" spans="1:13" s="3" customFormat="1" ht="12">
      <c r="A16" s="34"/>
      <c r="B16" s="31"/>
      <c r="C16" s="31"/>
      <c r="D16" s="31"/>
      <c r="E16" s="31"/>
      <c r="F16" s="31"/>
      <c r="G16" s="31"/>
      <c r="H16" s="31"/>
      <c r="I16" s="31"/>
      <c r="J16" s="31"/>
      <c r="K16" s="31"/>
      <c r="L16" s="31"/>
      <c r="M16" s="31"/>
    </row>
    <row r="17" spans="1:13" s="3" customFormat="1" ht="12">
      <c r="A17" s="91" t="s">
        <v>198</v>
      </c>
      <c r="B17" s="93" t="s">
        <v>199</v>
      </c>
      <c r="C17" s="31"/>
      <c r="D17" s="31"/>
      <c r="E17" s="31"/>
      <c r="F17" s="31"/>
      <c r="G17" s="31"/>
      <c r="H17" s="31"/>
      <c r="I17" s="31"/>
      <c r="J17" s="31"/>
      <c r="K17" s="31"/>
      <c r="L17" s="31"/>
      <c r="M17" s="31"/>
    </row>
    <row r="18" spans="1:15" s="3" customFormat="1" ht="12.75" customHeight="1">
      <c r="A18" s="91"/>
      <c r="B18" s="361" t="s">
        <v>93</v>
      </c>
      <c r="C18" s="361"/>
      <c r="D18" s="361"/>
      <c r="E18" s="361"/>
      <c r="F18" s="361"/>
      <c r="G18" s="361"/>
      <c r="H18" s="361"/>
      <c r="I18" s="361"/>
      <c r="J18" s="361"/>
      <c r="K18" s="361"/>
      <c r="L18" s="361"/>
      <c r="M18" s="361"/>
      <c r="O18" s="148"/>
    </row>
    <row r="19" spans="1:16" s="3" customFormat="1" ht="12.75" customHeight="1">
      <c r="A19" s="91"/>
      <c r="B19" s="361"/>
      <c r="C19" s="361"/>
      <c r="D19" s="361"/>
      <c r="E19" s="361"/>
      <c r="F19" s="361"/>
      <c r="G19" s="361"/>
      <c r="H19" s="361"/>
      <c r="I19" s="361"/>
      <c r="J19" s="361"/>
      <c r="K19" s="361"/>
      <c r="L19" s="361"/>
      <c r="M19" s="361"/>
      <c r="O19" s="1"/>
      <c r="P19" s="1"/>
    </row>
    <row r="20" spans="1:13" s="3" customFormat="1" ht="13.5" customHeight="1">
      <c r="A20" s="91"/>
      <c r="B20" s="361"/>
      <c r="C20" s="361"/>
      <c r="D20" s="361"/>
      <c r="E20" s="361"/>
      <c r="F20" s="361"/>
      <c r="G20" s="361"/>
      <c r="H20" s="361"/>
      <c r="I20" s="361"/>
      <c r="J20" s="361"/>
      <c r="K20" s="361"/>
      <c r="L20" s="361"/>
      <c r="M20" s="361"/>
    </row>
    <row r="21" spans="1:13" s="3" customFormat="1" ht="12" customHeight="1">
      <c r="A21" s="91"/>
      <c r="B21" s="372" t="s">
        <v>94</v>
      </c>
      <c r="C21" s="372"/>
      <c r="D21" s="372"/>
      <c r="E21" s="372"/>
      <c r="F21" s="372"/>
      <c r="G21" s="372"/>
      <c r="H21" s="372"/>
      <c r="I21" s="372"/>
      <c r="J21" s="372"/>
      <c r="K21" s="372"/>
      <c r="L21" s="372"/>
      <c r="M21" s="372"/>
    </row>
    <row r="22" spans="1:13" s="3" customFormat="1" ht="12.75" customHeight="1">
      <c r="A22" s="91"/>
      <c r="B22" s="372"/>
      <c r="C22" s="372"/>
      <c r="D22" s="372"/>
      <c r="E22" s="372"/>
      <c r="F22" s="372"/>
      <c r="G22" s="372"/>
      <c r="H22" s="372"/>
      <c r="I22" s="372"/>
      <c r="J22" s="372"/>
      <c r="K22" s="372"/>
      <c r="L22" s="372"/>
      <c r="M22" s="372"/>
    </row>
    <row r="23" spans="1:13" s="3" customFormat="1" ht="12.75" customHeight="1">
      <c r="A23" s="91"/>
      <c r="B23" s="372"/>
      <c r="C23" s="372"/>
      <c r="D23" s="372"/>
      <c r="E23" s="372"/>
      <c r="F23" s="372"/>
      <c r="G23" s="372"/>
      <c r="H23" s="372"/>
      <c r="I23" s="372"/>
      <c r="J23" s="372"/>
      <c r="K23" s="372"/>
      <c r="L23" s="372"/>
      <c r="M23" s="372"/>
    </row>
    <row r="24" spans="1:13" s="3" customFormat="1" ht="12.75" customHeight="1">
      <c r="A24" s="91"/>
      <c r="B24" s="372"/>
      <c r="C24" s="372"/>
      <c r="D24" s="372"/>
      <c r="E24" s="372"/>
      <c r="F24" s="372"/>
      <c r="G24" s="372"/>
      <c r="H24" s="372"/>
      <c r="I24" s="372"/>
      <c r="J24" s="372"/>
      <c r="K24" s="372"/>
      <c r="L24" s="372"/>
      <c r="M24" s="372"/>
    </row>
    <row r="25" spans="1:13" s="3" customFormat="1" ht="7.5" customHeight="1">
      <c r="A25" s="91"/>
      <c r="B25" s="372"/>
      <c r="C25" s="372"/>
      <c r="D25" s="372"/>
      <c r="E25" s="372"/>
      <c r="F25" s="372"/>
      <c r="G25" s="372"/>
      <c r="H25" s="372"/>
      <c r="I25" s="372"/>
      <c r="J25" s="372"/>
      <c r="K25" s="372"/>
      <c r="L25" s="372"/>
      <c r="M25" s="372"/>
    </row>
    <row r="26" spans="1:13" s="3" customFormat="1" ht="12.75" customHeight="1">
      <c r="A26" s="91"/>
      <c r="B26" s="372" t="s">
        <v>95</v>
      </c>
      <c r="C26" s="372"/>
      <c r="D26" s="372"/>
      <c r="E26" s="372"/>
      <c r="F26" s="372"/>
      <c r="G26" s="372"/>
      <c r="H26" s="372"/>
      <c r="I26" s="372"/>
      <c r="J26" s="372"/>
      <c r="K26" s="372"/>
      <c r="L26" s="372"/>
      <c r="M26" s="372"/>
    </row>
    <row r="27" spans="1:13" s="3" customFormat="1" ht="12.75" customHeight="1">
      <c r="A27" s="91"/>
      <c r="B27" s="372"/>
      <c r="C27" s="372"/>
      <c r="D27" s="372"/>
      <c r="E27" s="372"/>
      <c r="F27" s="372"/>
      <c r="G27" s="372"/>
      <c r="H27" s="372"/>
      <c r="I27" s="372"/>
      <c r="J27" s="372"/>
      <c r="K27" s="372"/>
      <c r="L27" s="372"/>
      <c r="M27" s="372"/>
    </row>
    <row r="28" spans="1:13" s="3" customFormat="1" ht="12.75" customHeight="1">
      <c r="A28" s="91"/>
      <c r="B28" s="372"/>
      <c r="C28" s="372"/>
      <c r="D28" s="372"/>
      <c r="E28" s="372"/>
      <c r="F28" s="372"/>
      <c r="G28" s="372"/>
      <c r="H28" s="372"/>
      <c r="I28" s="372"/>
      <c r="J28" s="372"/>
      <c r="K28" s="372"/>
      <c r="L28" s="372"/>
      <c r="M28" s="372"/>
    </row>
    <row r="29" spans="1:13" s="3" customFormat="1" ht="12.75" customHeight="1">
      <c r="A29" s="91"/>
      <c r="B29" s="372"/>
      <c r="C29" s="372"/>
      <c r="D29" s="372"/>
      <c r="E29" s="372"/>
      <c r="F29" s="372"/>
      <c r="G29" s="372"/>
      <c r="H29" s="372"/>
      <c r="I29" s="372"/>
      <c r="J29" s="372"/>
      <c r="K29" s="372"/>
      <c r="L29" s="372"/>
      <c r="M29" s="372"/>
    </row>
    <row r="30" spans="1:13" s="3" customFormat="1" ht="12">
      <c r="A30" s="91"/>
      <c r="B30" s="89"/>
      <c r="C30" s="89"/>
      <c r="D30" s="89"/>
      <c r="E30" s="89"/>
      <c r="F30" s="89"/>
      <c r="G30" s="89"/>
      <c r="H30" s="89"/>
      <c r="I30" s="89"/>
      <c r="J30" s="89"/>
      <c r="K30" s="89"/>
      <c r="L30" s="89"/>
      <c r="M30" s="89"/>
    </row>
    <row r="31" spans="1:13" s="3" customFormat="1" ht="12">
      <c r="A31" s="91"/>
      <c r="B31" s="372" t="s">
        <v>96</v>
      </c>
      <c r="C31" s="372"/>
      <c r="D31" s="372"/>
      <c r="E31" s="372"/>
      <c r="F31" s="372"/>
      <c r="G31" s="372"/>
      <c r="H31" s="372"/>
      <c r="I31" s="372"/>
      <c r="J31" s="372"/>
      <c r="K31" s="372"/>
      <c r="L31" s="372"/>
      <c r="M31" s="372"/>
    </row>
    <row r="32" spans="1:13" s="3" customFormat="1" ht="12">
      <c r="A32" s="91"/>
      <c r="B32" s="196"/>
      <c r="C32" s="196"/>
      <c r="D32" s="196"/>
      <c r="E32" s="196"/>
      <c r="F32" s="196"/>
      <c r="G32" s="196"/>
      <c r="H32" s="196"/>
      <c r="I32" s="196"/>
      <c r="J32" s="196"/>
      <c r="K32" s="196"/>
      <c r="L32" s="196"/>
      <c r="M32" s="196"/>
    </row>
    <row r="33" spans="1:13" s="23" customFormat="1" ht="12">
      <c r="A33" s="91"/>
      <c r="B33" s="248" t="s">
        <v>284</v>
      </c>
      <c r="C33" s="249"/>
      <c r="D33" s="249"/>
      <c r="E33" s="249"/>
      <c r="F33" s="249"/>
      <c r="G33" s="249"/>
      <c r="H33" s="249"/>
      <c r="I33" s="249"/>
      <c r="J33" s="249"/>
      <c r="K33" s="249"/>
      <c r="L33" s="249"/>
      <c r="M33" s="249"/>
    </row>
    <row r="34" spans="1:13" s="23" customFormat="1" ht="12">
      <c r="A34" s="91"/>
      <c r="B34" s="248"/>
      <c r="C34" s="249"/>
      <c r="D34" s="249"/>
      <c r="E34" s="249"/>
      <c r="F34" s="252" t="s">
        <v>404</v>
      </c>
      <c r="G34" s="249" t="s">
        <v>285</v>
      </c>
      <c r="H34" s="249"/>
      <c r="I34" s="249"/>
      <c r="J34" s="249"/>
      <c r="K34" s="249"/>
      <c r="L34" s="249"/>
      <c r="M34" s="249"/>
    </row>
    <row r="35" spans="1:13" s="23" customFormat="1" ht="12">
      <c r="A35" s="91"/>
      <c r="B35" s="248"/>
      <c r="C35" s="249"/>
      <c r="D35" s="249"/>
      <c r="E35" s="249"/>
      <c r="F35" s="23" t="s">
        <v>97</v>
      </c>
      <c r="G35" s="253" t="s">
        <v>404</v>
      </c>
      <c r="H35" s="253" t="s">
        <v>477</v>
      </c>
      <c r="I35" s="249"/>
      <c r="J35" s="249"/>
      <c r="K35" s="249"/>
      <c r="L35" s="249"/>
      <c r="M35" s="249"/>
    </row>
    <row r="36" spans="1:13" s="256" customFormat="1" ht="12">
      <c r="A36" s="254"/>
      <c r="B36" s="255"/>
      <c r="C36" s="252"/>
      <c r="D36" s="252"/>
      <c r="E36" s="252"/>
      <c r="F36" s="250" t="s">
        <v>542</v>
      </c>
      <c r="G36" s="251" t="s">
        <v>542</v>
      </c>
      <c r="H36" s="251" t="s">
        <v>542</v>
      </c>
      <c r="I36" s="252"/>
      <c r="J36" s="252"/>
      <c r="K36" s="252"/>
      <c r="L36" s="252"/>
      <c r="M36" s="252"/>
    </row>
    <row r="37" spans="1:13" s="3" customFormat="1" ht="12">
      <c r="A37" s="91"/>
      <c r="B37" s="142" t="s">
        <v>471</v>
      </c>
      <c r="C37" s="196"/>
      <c r="D37" s="196"/>
      <c r="E37" s="196"/>
      <c r="F37" s="235">
        <v>588</v>
      </c>
      <c r="G37" s="235">
        <v>8922</v>
      </c>
      <c r="H37" s="235">
        <f>SUM(F37:G37)</f>
        <v>9510</v>
      </c>
      <c r="I37" s="196"/>
      <c r="J37" s="196"/>
      <c r="K37" s="196"/>
      <c r="L37" s="196"/>
      <c r="M37" s="196"/>
    </row>
    <row r="38" spans="1:13" s="3" customFormat="1" ht="12">
      <c r="A38" s="91"/>
      <c r="B38" s="142"/>
      <c r="C38" s="196"/>
      <c r="D38" s="196"/>
      <c r="E38" s="196"/>
      <c r="F38" s="235"/>
      <c r="G38" s="235"/>
      <c r="H38" s="235"/>
      <c r="I38" s="196"/>
      <c r="J38" s="196"/>
      <c r="K38" s="196"/>
      <c r="L38" s="196"/>
      <c r="M38" s="196"/>
    </row>
    <row r="39" spans="1:13" s="3" customFormat="1" ht="12">
      <c r="A39" s="91"/>
      <c r="B39" s="142"/>
      <c r="C39" s="196"/>
      <c r="D39" s="196"/>
      <c r="E39" s="196"/>
      <c r="F39" s="235"/>
      <c r="G39" s="235"/>
      <c r="H39" s="235"/>
      <c r="I39" s="196"/>
      <c r="J39" s="196"/>
      <c r="K39" s="196"/>
      <c r="L39" s="196"/>
      <c r="M39" s="196"/>
    </row>
    <row r="40" spans="1:13" s="3" customFormat="1" ht="12">
      <c r="A40" s="91"/>
      <c r="B40" s="142"/>
      <c r="C40" s="196"/>
      <c r="D40" s="196"/>
      <c r="E40" s="196"/>
      <c r="F40" s="235"/>
      <c r="G40" s="235"/>
      <c r="H40" s="235"/>
      <c r="I40" s="196"/>
      <c r="J40" s="196"/>
      <c r="K40" s="196"/>
      <c r="L40" s="196"/>
      <c r="M40" s="196"/>
    </row>
    <row r="41" spans="1:13" s="3" customFormat="1" ht="12">
      <c r="A41" s="91"/>
      <c r="B41" s="248" t="s">
        <v>286</v>
      </c>
      <c r="C41" s="196"/>
      <c r="D41" s="196"/>
      <c r="E41" s="196"/>
      <c r="F41" s="235"/>
      <c r="G41" s="235"/>
      <c r="H41" s="235"/>
      <c r="I41" s="196"/>
      <c r="J41" s="196"/>
      <c r="K41" s="196"/>
      <c r="L41" s="196"/>
      <c r="M41" s="196"/>
    </row>
    <row r="42" spans="1:13" s="23" customFormat="1" ht="12">
      <c r="A42" s="91"/>
      <c r="B42" s="248"/>
      <c r="C42" s="249"/>
      <c r="D42" s="249"/>
      <c r="E42" s="249"/>
      <c r="F42" s="252" t="s">
        <v>404</v>
      </c>
      <c r="G42" s="249" t="s">
        <v>285</v>
      </c>
      <c r="H42" s="249"/>
      <c r="I42" s="249"/>
      <c r="J42" s="249"/>
      <c r="K42" s="249"/>
      <c r="L42" s="249"/>
      <c r="M42" s="249"/>
    </row>
    <row r="43" spans="1:13" s="23" customFormat="1" ht="12">
      <c r="A43" s="91"/>
      <c r="B43" s="248"/>
      <c r="C43" s="249"/>
      <c r="D43" s="249"/>
      <c r="E43" s="249"/>
      <c r="F43" s="23" t="s">
        <v>97</v>
      </c>
      <c r="G43" s="253" t="s">
        <v>404</v>
      </c>
      <c r="H43" s="253" t="s">
        <v>477</v>
      </c>
      <c r="I43" s="249"/>
      <c r="J43" s="249"/>
      <c r="K43" s="249"/>
      <c r="L43" s="249"/>
      <c r="M43" s="249"/>
    </row>
    <row r="44" spans="1:13" s="256" customFormat="1" ht="12">
      <c r="A44" s="254"/>
      <c r="B44" s="255"/>
      <c r="C44" s="252"/>
      <c r="D44" s="252"/>
      <c r="E44" s="252"/>
      <c r="F44" s="250" t="s">
        <v>542</v>
      </c>
      <c r="G44" s="251" t="s">
        <v>542</v>
      </c>
      <c r="H44" s="251" t="s">
        <v>542</v>
      </c>
      <c r="I44" s="252"/>
      <c r="J44" s="252"/>
      <c r="K44" s="252"/>
      <c r="L44" s="252"/>
      <c r="M44" s="252"/>
    </row>
    <row r="45" spans="1:13" s="3" customFormat="1" ht="12">
      <c r="A45" s="91"/>
      <c r="B45" s="142" t="s">
        <v>471</v>
      </c>
      <c r="C45" s="196"/>
      <c r="D45" s="196"/>
      <c r="E45" s="196"/>
      <c r="F45" s="235">
        <v>713</v>
      </c>
      <c r="G45" s="235">
        <v>7596</v>
      </c>
      <c r="H45" s="235">
        <f>SUM(F45:G45)</f>
        <v>8309</v>
      </c>
      <c r="I45" s="196"/>
      <c r="J45" s="196"/>
      <c r="K45" s="196"/>
      <c r="L45" s="196"/>
      <c r="M45" s="196"/>
    </row>
    <row r="46" spans="1:13" s="3" customFormat="1" ht="12">
      <c r="A46" s="91"/>
      <c r="B46" s="142"/>
      <c r="C46" s="196"/>
      <c r="D46" s="196"/>
      <c r="E46" s="196"/>
      <c r="F46" s="196"/>
      <c r="G46" s="196"/>
      <c r="H46" s="196"/>
      <c r="I46" s="196"/>
      <c r="J46" s="196"/>
      <c r="K46" s="196"/>
      <c r="L46" s="196"/>
      <c r="M46" s="196"/>
    </row>
    <row r="47" spans="1:13" s="3" customFormat="1" ht="12">
      <c r="A47" s="91"/>
      <c r="B47" s="142"/>
      <c r="C47" s="196"/>
      <c r="D47" s="196"/>
      <c r="E47" s="235"/>
      <c r="F47" s="235"/>
      <c r="G47" s="196"/>
      <c r="H47" s="196"/>
      <c r="I47" s="196"/>
      <c r="J47" s="196"/>
      <c r="K47" s="196"/>
      <c r="L47" s="196"/>
      <c r="M47" s="196"/>
    </row>
    <row r="48" spans="1:13" s="3" customFormat="1" ht="12">
      <c r="A48" s="91"/>
      <c r="B48" s="372" t="s">
        <v>427</v>
      </c>
      <c r="C48" s="372"/>
      <c r="D48" s="372"/>
      <c r="E48" s="372"/>
      <c r="F48" s="372"/>
      <c r="G48" s="372"/>
      <c r="H48" s="372"/>
      <c r="I48" s="372"/>
      <c r="J48" s="372"/>
      <c r="K48" s="372"/>
      <c r="L48" s="372"/>
      <c r="M48" s="372"/>
    </row>
    <row r="49" spans="1:14" s="3" customFormat="1" ht="12">
      <c r="A49" s="91"/>
      <c r="B49" s="372"/>
      <c r="C49" s="372"/>
      <c r="D49" s="372"/>
      <c r="E49" s="372"/>
      <c r="F49" s="372"/>
      <c r="G49" s="372"/>
      <c r="H49" s="372"/>
      <c r="I49" s="372"/>
      <c r="J49" s="372"/>
      <c r="K49" s="372"/>
      <c r="L49" s="372"/>
      <c r="M49" s="372"/>
      <c r="N49" s="3" t="s">
        <v>175</v>
      </c>
    </row>
    <row r="50" spans="1:13" s="3" customFormat="1" ht="12">
      <c r="A50" s="91"/>
      <c r="B50" s="372"/>
      <c r="C50" s="372"/>
      <c r="D50" s="372"/>
      <c r="E50" s="372"/>
      <c r="F50" s="372"/>
      <c r="G50" s="372"/>
      <c r="H50" s="372"/>
      <c r="I50" s="372"/>
      <c r="J50" s="372"/>
      <c r="K50" s="372"/>
      <c r="L50" s="372"/>
      <c r="M50" s="372"/>
    </row>
    <row r="51" spans="1:13" s="3" customFormat="1" ht="12">
      <c r="A51" s="91"/>
      <c r="B51" s="372"/>
      <c r="C51" s="372"/>
      <c r="D51" s="372"/>
      <c r="E51" s="372"/>
      <c r="F51" s="372"/>
      <c r="G51" s="372"/>
      <c r="H51" s="372"/>
      <c r="I51" s="372"/>
      <c r="J51" s="372"/>
      <c r="K51" s="372"/>
      <c r="L51" s="372"/>
      <c r="M51" s="372"/>
    </row>
    <row r="52" spans="1:13" s="3" customFormat="1" ht="13.5" customHeight="1">
      <c r="A52" s="91"/>
      <c r="B52" s="372" t="s">
        <v>403</v>
      </c>
      <c r="C52" s="372"/>
      <c r="D52" s="372"/>
      <c r="E52" s="372"/>
      <c r="F52" s="372"/>
      <c r="G52" s="372"/>
      <c r="H52" s="372"/>
      <c r="I52" s="372"/>
      <c r="J52" s="372"/>
      <c r="K52" s="372"/>
      <c r="L52" s="372"/>
      <c r="M52" s="372"/>
    </row>
    <row r="53" spans="1:13" s="3" customFormat="1" ht="12.75">
      <c r="A53" s="34"/>
      <c r="B53" s="131"/>
      <c r="C53" s="131"/>
      <c r="D53" s="131"/>
      <c r="E53" s="131"/>
      <c r="F53" s="131"/>
      <c r="G53" s="131"/>
      <c r="H53" s="131"/>
      <c r="I53" s="131"/>
      <c r="J53" s="131"/>
      <c r="K53" s="131"/>
      <c r="L53" s="131"/>
      <c r="M53" s="131"/>
    </row>
    <row r="54" spans="1:13" s="3" customFormat="1" ht="12">
      <c r="A54" s="91" t="s">
        <v>197</v>
      </c>
      <c r="B54" s="93" t="s">
        <v>525</v>
      </c>
      <c r="C54" s="31"/>
      <c r="D54" s="31"/>
      <c r="E54" s="31"/>
      <c r="F54" s="31"/>
      <c r="G54" s="31"/>
      <c r="H54" s="31"/>
      <c r="I54" s="31"/>
      <c r="J54" s="31"/>
      <c r="K54" s="31"/>
      <c r="L54" s="31"/>
      <c r="M54" s="31"/>
    </row>
    <row r="55" spans="1:13" s="3" customFormat="1" ht="12" customHeight="1">
      <c r="A55" s="91"/>
      <c r="B55" s="295" t="s">
        <v>287</v>
      </c>
      <c r="C55" s="295"/>
      <c r="D55" s="295"/>
      <c r="E55" s="295"/>
      <c r="F55" s="295"/>
      <c r="G55" s="295"/>
      <c r="H55" s="295"/>
      <c r="I55" s="295"/>
      <c r="J55" s="295"/>
      <c r="K55" s="295"/>
      <c r="L55" s="295"/>
      <c r="M55" s="295"/>
    </row>
    <row r="56" spans="1:13" s="3" customFormat="1" ht="12" customHeight="1">
      <c r="A56" s="91"/>
      <c r="B56" s="295"/>
      <c r="C56" s="295"/>
      <c r="D56" s="295"/>
      <c r="E56" s="295"/>
      <c r="F56" s="295"/>
      <c r="G56" s="295"/>
      <c r="H56" s="295"/>
      <c r="I56" s="295"/>
      <c r="J56" s="295"/>
      <c r="K56" s="295"/>
      <c r="L56" s="295"/>
      <c r="M56" s="295"/>
    </row>
    <row r="57" spans="1:13" s="3" customFormat="1" ht="12" customHeight="1">
      <c r="A57" s="91"/>
      <c r="B57" s="295"/>
      <c r="C57" s="295"/>
      <c r="D57" s="295"/>
      <c r="E57" s="295"/>
      <c r="F57" s="295"/>
      <c r="G57" s="295"/>
      <c r="H57" s="295"/>
      <c r="I57" s="295"/>
      <c r="J57" s="295"/>
      <c r="K57" s="295"/>
      <c r="L57" s="295"/>
      <c r="M57" s="295"/>
    </row>
    <row r="58" spans="1:13" s="3" customFormat="1" ht="12" customHeight="1">
      <c r="A58" s="91"/>
      <c r="B58" s="295"/>
      <c r="C58" s="295"/>
      <c r="D58" s="295"/>
      <c r="E58" s="295"/>
      <c r="F58" s="295"/>
      <c r="G58" s="295"/>
      <c r="H58" s="295"/>
      <c r="I58" s="295"/>
      <c r="J58" s="295"/>
      <c r="K58" s="295"/>
      <c r="L58" s="295"/>
      <c r="M58" s="295"/>
    </row>
    <row r="59" spans="1:13" s="3" customFormat="1" ht="12" customHeight="1">
      <c r="A59" s="91"/>
      <c r="B59" s="295"/>
      <c r="C59" s="295"/>
      <c r="D59" s="295"/>
      <c r="E59" s="295"/>
      <c r="F59" s="295"/>
      <c r="G59" s="295"/>
      <c r="H59" s="295"/>
      <c r="I59" s="295"/>
      <c r="J59" s="295"/>
      <c r="K59" s="295"/>
      <c r="L59" s="295"/>
      <c r="M59" s="295"/>
    </row>
    <row r="60" spans="1:13" s="3" customFormat="1" ht="12">
      <c r="A60" s="91" t="s">
        <v>200</v>
      </c>
      <c r="B60" s="93" t="s">
        <v>526</v>
      </c>
      <c r="C60" s="31"/>
      <c r="D60" s="31"/>
      <c r="E60" s="31"/>
      <c r="F60" s="31"/>
      <c r="G60" s="31"/>
      <c r="H60" s="31"/>
      <c r="I60" s="31"/>
      <c r="J60" s="31"/>
      <c r="K60" s="31"/>
      <c r="L60" s="31"/>
      <c r="M60" s="31"/>
    </row>
    <row r="61" spans="1:13" s="3" customFormat="1" ht="12">
      <c r="A61" s="34"/>
      <c r="B61" s="31" t="s">
        <v>454</v>
      </c>
      <c r="C61" s="31"/>
      <c r="D61" s="31"/>
      <c r="E61" s="31"/>
      <c r="F61" s="31"/>
      <c r="G61" s="31"/>
      <c r="H61" s="31"/>
      <c r="I61" s="31"/>
      <c r="J61" s="31"/>
      <c r="K61" s="31"/>
      <c r="L61" s="31"/>
      <c r="M61" s="31"/>
    </row>
    <row r="62" spans="1:13" s="3" customFormat="1" ht="12">
      <c r="A62" s="34"/>
      <c r="B62" s="31"/>
      <c r="C62" s="31"/>
      <c r="D62" s="31"/>
      <c r="E62" s="31"/>
      <c r="F62" s="31"/>
      <c r="G62" s="31"/>
      <c r="H62" s="31"/>
      <c r="I62" s="31"/>
      <c r="J62" s="31"/>
      <c r="K62" s="31"/>
      <c r="L62" s="31"/>
      <c r="M62" s="31"/>
    </row>
    <row r="63" spans="1:13" s="3" customFormat="1" ht="12">
      <c r="A63" s="91" t="s">
        <v>201</v>
      </c>
      <c r="B63" s="93" t="s">
        <v>137</v>
      </c>
      <c r="C63" s="31"/>
      <c r="D63" s="31"/>
      <c r="E63" s="31"/>
      <c r="F63" s="31"/>
      <c r="G63" s="31"/>
      <c r="H63" s="31"/>
      <c r="I63" s="31"/>
      <c r="J63" s="31"/>
      <c r="K63" s="31"/>
      <c r="L63" s="31"/>
      <c r="M63" s="31"/>
    </row>
    <row r="64" spans="1:13" s="3" customFormat="1" ht="23.25" customHeight="1">
      <c r="A64" s="34"/>
      <c r="B64" s="381" t="s">
        <v>138</v>
      </c>
      <c r="C64" s="382"/>
      <c r="D64" s="382"/>
      <c r="E64" s="382"/>
      <c r="F64" s="382"/>
      <c r="G64" s="382"/>
      <c r="H64" s="382"/>
      <c r="I64" s="382"/>
      <c r="J64" s="382"/>
      <c r="K64" s="382"/>
      <c r="L64" s="382"/>
      <c r="M64" s="382"/>
    </row>
    <row r="65" spans="1:13" s="3" customFormat="1" ht="13.5" customHeight="1">
      <c r="A65" s="34"/>
      <c r="B65" s="300"/>
      <c r="C65" s="301"/>
      <c r="D65" s="301"/>
      <c r="E65" s="301"/>
      <c r="F65" s="301"/>
      <c r="G65" s="301"/>
      <c r="H65" s="301"/>
      <c r="I65" s="301"/>
      <c r="J65" s="301"/>
      <c r="K65" s="301"/>
      <c r="L65" s="301"/>
      <c r="M65" s="301"/>
    </row>
    <row r="66" spans="1:13" s="3" customFormat="1" ht="13.5" customHeight="1">
      <c r="A66" s="34"/>
      <c r="B66" s="300"/>
      <c r="C66" s="301"/>
      <c r="D66" s="301"/>
      <c r="E66" s="301"/>
      <c r="F66" s="301"/>
      <c r="G66" s="302" t="s">
        <v>413</v>
      </c>
      <c r="H66" s="302" t="s">
        <v>413</v>
      </c>
      <c r="I66" s="301"/>
      <c r="J66" s="302" t="s">
        <v>395</v>
      </c>
      <c r="K66" s="302" t="s">
        <v>396</v>
      </c>
      <c r="L66" s="301"/>
      <c r="M66" s="301"/>
    </row>
    <row r="67" spans="1:13" s="3" customFormat="1" ht="13.5" customHeight="1">
      <c r="A67" s="34"/>
      <c r="B67" s="300"/>
      <c r="C67" s="301"/>
      <c r="D67" s="301"/>
      <c r="E67" s="301"/>
      <c r="F67" s="301"/>
      <c r="G67" s="302" t="s">
        <v>414</v>
      </c>
      <c r="H67" s="302" t="s">
        <v>414</v>
      </c>
      <c r="I67" s="301"/>
      <c r="J67" s="302" t="s">
        <v>414</v>
      </c>
      <c r="K67" s="302" t="s">
        <v>414</v>
      </c>
      <c r="L67" s="301"/>
      <c r="M67" s="301"/>
    </row>
    <row r="68" spans="1:16" s="3" customFormat="1" ht="12">
      <c r="A68" s="34"/>
      <c r="B68" s="300"/>
      <c r="C68" s="301"/>
      <c r="D68" s="301"/>
      <c r="E68" s="301"/>
      <c r="F68" s="301"/>
      <c r="G68" s="303">
        <v>39113</v>
      </c>
      <c r="H68" s="304">
        <v>38748</v>
      </c>
      <c r="I68" s="301"/>
      <c r="J68" s="303">
        <v>39113</v>
      </c>
      <c r="K68" s="304">
        <v>38748</v>
      </c>
      <c r="L68" s="301"/>
      <c r="M68" s="301"/>
      <c r="P68" s="53"/>
    </row>
    <row r="69" spans="1:16" s="3" customFormat="1" ht="13.5" customHeight="1">
      <c r="A69" s="34"/>
      <c r="B69" s="300"/>
      <c r="C69" s="98" t="s">
        <v>68</v>
      </c>
      <c r="D69" s="301"/>
      <c r="E69" s="301"/>
      <c r="F69" s="301"/>
      <c r="G69" s="97" t="s">
        <v>520</v>
      </c>
      <c r="H69" s="97" t="s">
        <v>520</v>
      </c>
      <c r="I69" s="301"/>
      <c r="J69" s="97" t="s">
        <v>520</v>
      </c>
      <c r="K69" s="97" t="s">
        <v>520</v>
      </c>
      <c r="L69" s="301"/>
      <c r="M69" s="301"/>
      <c r="P69" s="53"/>
    </row>
    <row r="70" spans="1:16" s="3" customFormat="1" ht="13.5" customHeight="1">
      <c r="A70" s="34"/>
      <c r="B70" s="300"/>
      <c r="C70" s="98"/>
      <c r="D70" s="34" t="s">
        <v>405</v>
      </c>
      <c r="E70" s="301"/>
      <c r="F70" s="301"/>
      <c r="G70" s="288">
        <v>0</v>
      </c>
      <c r="H70" s="62">
        <v>34</v>
      </c>
      <c r="I70" s="301"/>
      <c r="J70" s="288">
        <v>0</v>
      </c>
      <c r="K70" s="59">
        <v>40</v>
      </c>
      <c r="L70" s="301"/>
      <c r="M70" s="301"/>
      <c r="P70" s="53"/>
    </row>
    <row r="71" spans="1:16" s="3" customFormat="1" ht="13.5" customHeight="1">
      <c r="A71" s="34"/>
      <c r="B71" s="300"/>
      <c r="C71" s="305"/>
      <c r="D71" s="34" t="s">
        <v>57</v>
      </c>
      <c r="E71" s="301"/>
      <c r="F71" s="301"/>
      <c r="G71" s="298">
        <f>-'Income St'!C35</f>
        <v>342.642</v>
      </c>
      <c r="H71" s="62">
        <v>113</v>
      </c>
      <c r="I71" s="301"/>
      <c r="J71" s="298">
        <f>-'Income St'!F35</f>
        <v>517</v>
      </c>
      <c r="K71" s="62">
        <v>716</v>
      </c>
      <c r="L71" s="301"/>
      <c r="M71" s="301"/>
      <c r="P71" s="53"/>
    </row>
    <row r="72" spans="1:16" s="3" customFormat="1" ht="16.5" customHeight="1" thickBot="1">
      <c r="A72" s="34"/>
      <c r="B72" s="300"/>
      <c r="C72" s="305"/>
      <c r="D72" s="34"/>
      <c r="E72" s="301"/>
      <c r="F72" s="301"/>
      <c r="G72" s="299">
        <f>SUM(G70:G71)</f>
        <v>342.642</v>
      </c>
      <c r="H72" s="299">
        <f>SUM(H70:H71)</f>
        <v>147</v>
      </c>
      <c r="I72" s="301"/>
      <c r="J72" s="299">
        <f>SUM(J70:J71)</f>
        <v>517</v>
      </c>
      <c r="K72" s="299">
        <f>SUM(K70:K71)</f>
        <v>756</v>
      </c>
      <c r="L72" s="301"/>
      <c r="M72" s="301"/>
      <c r="P72" s="53"/>
    </row>
    <row r="73" spans="1:16" s="3" customFormat="1" ht="12.75" thickTop="1">
      <c r="A73" s="34"/>
      <c r="B73" s="300"/>
      <c r="C73" s="305"/>
      <c r="D73" s="34"/>
      <c r="E73" s="301"/>
      <c r="F73" s="301"/>
      <c r="G73" s="301"/>
      <c r="H73" s="301"/>
      <c r="I73" s="301"/>
      <c r="J73" s="301"/>
      <c r="K73" s="306"/>
      <c r="L73" s="301"/>
      <c r="M73" s="301"/>
      <c r="P73" s="53"/>
    </row>
    <row r="74" spans="1:16" s="3" customFormat="1" ht="12">
      <c r="A74" s="34"/>
      <c r="B74" s="300"/>
      <c r="C74" s="305"/>
      <c r="D74" s="34"/>
      <c r="E74" s="301"/>
      <c r="F74" s="301"/>
      <c r="G74" s="301"/>
      <c r="H74" s="301"/>
      <c r="I74" s="301"/>
      <c r="J74" s="301"/>
      <c r="K74" s="306"/>
      <c r="L74" s="301"/>
      <c r="M74" s="301"/>
      <c r="P74" s="53"/>
    </row>
    <row r="75" spans="1:16" s="3" customFormat="1" ht="13.5" customHeight="1">
      <c r="A75" s="34"/>
      <c r="B75" s="295" t="s">
        <v>58</v>
      </c>
      <c r="C75" s="384"/>
      <c r="D75" s="384"/>
      <c r="E75" s="384"/>
      <c r="F75" s="384"/>
      <c r="G75" s="384"/>
      <c r="H75" s="384"/>
      <c r="I75" s="384"/>
      <c r="J75" s="384"/>
      <c r="K75" s="384"/>
      <c r="L75" s="384"/>
      <c r="M75" s="384"/>
      <c r="P75" s="53"/>
    </row>
    <row r="76" spans="1:13" s="3" customFormat="1" ht="13.5" customHeight="1">
      <c r="A76" s="34"/>
      <c r="B76" s="384"/>
      <c r="C76" s="384"/>
      <c r="D76" s="384"/>
      <c r="E76" s="384"/>
      <c r="F76" s="384"/>
      <c r="G76" s="384"/>
      <c r="H76" s="384"/>
      <c r="I76" s="384"/>
      <c r="J76" s="384"/>
      <c r="K76" s="384"/>
      <c r="L76" s="384"/>
      <c r="M76" s="384"/>
    </row>
    <row r="77" spans="1:13" s="3" customFormat="1" ht="13.5" customHeight="1">
      <c r="A77" s="34"/>
      <c r="B77" s="384"/>
      <c r="C77" s="384"/>
      <c r="D77" s="384"/>
      <c r="E77" s="384"/>
      <c r="F77" s="384"/>
      <c r="G77" s="384"/>
      <c r="H77" s="384"/>
      <c r="I77" s="384"/>
      <c r="J77" s="384"/>
      <c r="K77" s="384"/>
      <c r="L77" s="384"/>
      <c r="M77" s="384"/>
    </row>
    <row r="78" spans="1:13" s="3" customFormat="1" ht="13.5" customHeight="1">
      <c r="A78" s="34"/>
      <c r="B78" s="311" t="s">
        <v>365</v>
      </c>
      <c r="C78" s="315"/>
      <c r="D78" s="315"/>
      <c r="E78" s="315"/>
      <c r="F78" s="315"/>
      <c r="G78" s="315"/>
      <c r="H78" s="315"/>
      <c r="I78" s="315"/>
      <c r="J78" s="315"/>
      <c r="K78" s="315"/>
      <c r="L78" s="315"/>
      <c r="M78" s="315"/>
    </row>
    <row r="79" spans="1:13" s="3" customFormat="1" ht="12">
      <c r="A79" s="34"/>
      <c r="B79" s="315"/>
      <c r="C79" s="315"/>
      <c r="D79" s="315"/>
      <c r="E79" s="315"/>
      <c r="F79" s="315"/>
      <c r="G79" s="315"/>
      <c r="H79" s="315"/>
      <c r="I79" s="315"/>
      <c r="J79" s="315"/>
      <c r="K79" s="315"/>
      <c r="L79" s="315"/>
      <c r="M79" s="315"/>
    </row>
    <row r="80" spans="1:13" s="3" customFormat="1" ht="12">
      <c r="A80" s="91" t="s">
        <v>202</v>
      </c>
      <c r="B80" s="93" t="s">
        <v>527</v>
      </c>
      <c r="C80" s="31"/>
      <c r="D80" s="31"/>
      <c r="E80" s="31"/>
      <c r="F80" s="31"/>
      <c r="G80" s="31"/>
      <c r="H80" s="31"/>
      <c r="I80" s="31"/>
      <c r="J80" s="31"/>
      <c r="K80" s="31"/>
      <c r="L80" s="31"/>
      <c r="M80" s="31"/>
    </row>
    <row r="81" spans="1:13" s="3" customFormat="1" ht="12.75" customHeight="1">
      <c r="A81" s="34"/>
      <c r="B81" s="361" t="s">
        <v>366</v>
      </c>
      <c r="C81" s="377"/>
      <c r="D81" s="377"/>
      <c r="E81" s="377"/>
      <c r="F81" s="377"/>
      <c r="G81" s="377"/>
      <c r="H81" s="377"/>
      <c r="I81" s="377"/>
      <c r="J81" s="377"/>
      <c r="K81" s="377"/>
      <c r="L81" s="377"/>
      <c r="M81" s="377"/>
    </row>
    <row r="82" spans="1:13" s="3" customFormat="1" ht="12.75" customHeight="1">
      <c r="A82" s="34"/>
      <c r="B82" s="377"/>
      <c r="C82" s="377"/>
      <c r="D82" s="377"/>
      <c r="E82" s="377"/>
      <c r="F82" s="377"/>
      <c r="G82" s="377"/>
      <c r="H82" s="377"/>
      <c r="I82" s="377"/>
      <c r="J82" s="377"/>
      <c r="K82" s="377"/>
      <c r="L82" s="377"/>
      <c r="M82" s="377"/>
    </row>
    <row r="83" spans="1:13" s="3" customFormat="1" ht="12">
      <c r="A83" s="34"/>
      <c r="B83" s="31"/>
      <c r="C83" s="31"/>
      <c r="D83" s="31"/>
      <c r="E83" s="31"/>
      <c r="F83" s="31"/>
      <c r="G83" s="31"/>
      <c r="H83" s="31"/>
      <c r="I83" s="31"/>
      <c r="J83" s="31"/>
      <c r="K83" s="31"/>
      <c r="L83" s="31"/>
      <c r="M83" s="31"/>
    </row>
    <row r="84" spans="1:13" s="3" customFormat="1" ht="12">
      <c r="A84" s="91" t="s">
        <v>203</v>
      </c>
      <c r="B84" s="93" t="s">
        <v>528</v>
      </c>
      <c r="C84" s="31"/>
      <c r="D84" s="31"/>
      <c r="E84" s="31"/>
      <c r="F84" s="31"/>
      <c r="G84" s="31"/>
      <c r="H84" s="31"/>
      <c r="I84" s="31"/>
      <c r="J84" s="31"/>
      <c r="K84" s="31"/>
      <c r="L84" s="31"/>
      <c r="M84" s="31"/>
    </row>
    <row r="85" spans="1:13" s="3" customFormat="1" ht="24" customHeight="1">
      <c r="A85" s="34"/>
      <c r="B85" s="383" t="s">
        <v>367</v>
      </c>
      <c r="C85" s="383"/>
      <c r="D85" s="383"/>
      <c r="E85" s="383"/>
      <c r="F85" s="383"/>
      <c r="G85" s="383"/>
      <c r="H85" s="383"/>
      <c r="I85" s="383"/>
      <c r="J85" s="383"/>
      <c r="K85" s="383"/>
      <c r="L85" s="383"/>
      <c r="M85" s="383"/>
    </row>
    <row r="86" spans="1:13" s="3" customFormat="1" ht="12">
      <c r="A86" s="91"/>
      <c r="B86" s="94"/>
      <c r="C86" s="94"/>
      <c r="D86" s="94"/>
      <c r="E86" s="94"/>
      <c r="F86" s="94"/>
      <c r="G86" s="94"/>
      <c r="H86" s="94"/>
      <c r="I86" s="94"/>
      <c r="J86" s="94"/>
      <c r="K86" s="94"/>
      <c r="L86" s="94"/>
      <c r="M86" s="94"/>
    </row>
    <row r="87" spans="1:13" s="23" customFormat="1" ht="12">
      <c r="A87" s="97" t="s">
        <v>205</v>
      </c>
      <c r="B87" s="93" t="s">
        <v>55</v>
      </c>
      <c r="C87" s="93"/>
      <c r="D87" s="93"/>
      <c r="E87" s="93"/>
      <c r="F87" s="93"/>
      <c r="G87" s="93"/>
      <c r="H87" s="93"/>
      <c r="I87" s="93"/>
      <c r="J87" s="93"/>
      <c r="K87" s="93"/>
      <c r="L87" s="93"/>
      <c r="M87" s="93"/>
    </row>
    <row r="88" spans="1:13" s="3" customFormat="1" ht="12">
      <c r="A88" s="30"/>
      <c r="B88" s="327" t="s">
        <v>410</v>
      </c>
      <c r="C88" s="327"/>
      <c r="D88" s="327"/>
      <c r="E88" s="327"/>
      <c r="F88" s="327"/>
      <c r="G88" s="327"/>
      <c r="H88" s="327"/>
      <c r="I88" s="327"/>
      <c r="J88" s="327"/>
      <c r="K88" s="327"/>
      <c r="L88" s="327"/>
      <c r="M88" s="327"/>
    </row>
    <row r="89" spans="1:13" s="3" customFormat="1" ht="12">
      <c r="A89" s="91"/>
      <c r="B89" s="94"/>
      <c r="C89" s="94"/>
      <c r="D89" s="94"/>
      <c r="E89" s="94"/>
      <c r="F89" s="94"/>
      <c r="G89" s="94"/>
      <c r="H89" s="94"/>
      <c r="I89" s="94"/>
      <c r="J89" s="94"/>
      <c r="K89" s="94"/>
      <c r="L89" s="94"/>
      <c r="M89" s="94"/>
    </row>
    <row r="90" spans="1:13" s="23" customFormat="1" ht="12">
      <c r="A90" s="93"/>
      <c r="B90" s="93" t="s">
        <v>56</v>
      </c>
      <c r="C90" s="93"/>
      <c r="D90" s="93"/>
      <c r="E90" s="93"/>
      <c r="F90" s="93"/>
      <c r="G90" s="93"/>
      <c r="H90" s="93"/>
      <c r="I90" s="93"/>
      <c r="J90" s="93"/>
      <c r="K90" s="93"/>
      <c r="L90" s="93"/>
      <c r="M90" s="93"/>
    </row>
    <row r="91" spans="1:13" s="23" customFormat="1" ht="12">
      <c r="A91" s="93"/>
      <c r="B91" s="327" t="s">
        <v>368</v>
      </c>
      <c r="C91" s="327"/>
      <c r="D91" s="327"/>
      <c r="E91" s="327"/>
      <c r="F91" s="327"/>
      <c r="G91" s="327"/>
      <c r="H91" s="327"/>
      <c r="I91" s="327"/>
      <c r="J91" s="327"/>
      <c r="K91" s="327"/>
      <c r="L91" s="327"/>
      <c r="M91" s="327"/>
    </row>
    <row r="92" spans="1:13" s="23" customFormat="1" ht="12">
      <c r="A92" s="93"/>
      <c r="B92" s="327"/>
      <c r="C92" s="327"/>
      <c r="D92" s="327"/>
      <c r="E92" s="327"/>
      <c r="F92" s="327"/>
      <c r="G92" s="327"/>
      <c r="H92" s="327"/>
      <c r="I92" s="327"/>
      <c r="J92" s="327"/>
      <c r="K92" s="327"/>
      <c r="L92" s="327"/>
      <c r="M92" s="327"/>
    </row>
    <row r="93" spans="1:13" s="3" customFormat="1" ht="12">
      <c r="A93" s="30"/>
      <c r="B93" s="31" t="s">
        <v>448</v>
      </c>
      <c r="C93" s="31"/>
      <c r="D93" s="31"/>
      <c r="E93" s="31"/>
      <c r="F93" s="30" t="s">
        <v>381</v>
      </c>
      <c r="G93" s="31"/>
      <c r="I93" s="31"/>
      <c r="J93" s="31"/>
      <c r="K93" s="31"/>
      <c r="L93" s="31"/>
      <c r="M93" s="31"/>
    </row>
    <row r="94" spans="1:13" s="3" customFormat="1" ht="12">
      <c r="A94" s="30"/>
      <c r="B94" s="31" t="s">
        <v>449</v>
      </c>
      <c r="D94" s="31"/>
      <c r="E94" s="31"/>
      <c r="F94" s="53">
        <v>5396</v>
      </c>
      <c r="G94" s="31"/>
      <c r="I94" s="31"/>
      <c r="J94" s="31"/>
      <c r="K94" s="31"/>
      <c r="L94" s="31"/>
      <c r="M94" s="31"/>
    </row>
    <row r="95" spans="1:21" s="3" customFormat="1" ht="12.75">
      <c r="A95" s="30"/>
      <c r="B95" s="31" t="s">
        <v>450</v>
      </c>
      <c r="D95" s="31"/>
      <c r="E95" s="31"/>
      <c r="F95" s="53">
        <v>14800</v>
      </c>
      <c r="G95" s="31"/>
      <c r="I95" s="31"/>
      <c r="J95" s="31"/>
      <c r="K95" s="31"/>
      <c r="L95" s="31"/>
      <c r="M95" s="31"/>
      <c r="N95"/>
      <c r="O95"/>
      <c r="P95"/>
      <c r="Q95"/>
      <c r="R95"/>
      <c r="S95"/>
      <c r="T95"/>
      <c r="U95"/>
    </row>
    <row r="96" spans="1:21" s="3" customFormat="1" ht="16.5" customHeight="1" thickBot="1">
      <c r="A96" s="30"/>
      <c r="B96" s="31"/>
      <c r="C96" s="31"/>
      <c r="D96" s="31"/>
      <c r="E96" s="31"/>
      <c r="F96" s="214">
        <f>SUM(F94:F95)</f>
        <v>20196</v>
      </c>
      <c r="G96" s="31"/>
      <c r="I96" s="31"/>
      <c r="J96" s="31"/>
      <c r="K96" s="31"/>
      <c r="L96" s="31"/>
      <c r="M96" s="31"/>
      <c r="N96"/>
      <c r="O96"/>
      <c r="P96"/>
      <c r="Q96"/>
      <c r="R96"/>
      <c r="S96"/>
      <c r="T96"/>
      <c r="U96"/>
    </row>
    <row r="97" spans="1:13" s="3" customFormat="1" ht="12">
      <c r="A97" s="30"/>
      <c r="B97" s="31"/>
      <c r="C97" s="31"/>
      <c r="D97" s="31"/>
      <c r="E97" s="31"/>
      <c r="F97" s="31"/>
      <c r="G97" s="31"/>
      <c r="H97" s="31"/>
      <c r="I97" s="31"/>
      <c r="J97" s="31"/>
      <c r="K97" s="31"/>
      <c r="L97" s="31"/>
      <c r="M97" s="31"/>
    </row>
    <row r="98" spans="1:13" s="3" customFormat="1" ht="12">
      <c r="A98" s="30"/>
      <c r="C98" s="31"/>
      <c r="D98" s="31"/>
      <c r="E98" s="31"/>
      <c r="F98" s="30" t="s">
        <v>222</v>
      </c>
      <c r="G98" s="30" t="s">
        <v>224</v>
      </c>
      <c r="H98" s="6" t="s">
        <v>225</v>
      </c>
      <c r="I98" s="30"/>
      <c r="J98" s="30"/>
      <c r="K98" s="31"/>
      <c r="L98" s="31"/>
      <c r="M98" s="31"/>
    </row>
    <row r="99" spans="1:13" s="3" customFormat="1" ht="12">
      <c r="A99" s="30"/>
      <c r="B99" s="31"/>
      <c r="C99" s="31"/>
      <c r="D99" s="31"/>
      <c r="E99" s="31"/>
      <c r="F99" s="30" t="s">
        <v>236</v>
      </c>
      <c r="G99" s="30" t="s">
        <v>223</v>
      </c>
      <c r="H99" s="6" t="s">
        <v>226</v>
      </c>
      <c r="I99" s="30" t="s">
        <v>227</v>
      </c>
      <c r="J99" s="30" t="s">
        <v>228</v>
      </c>
      <c r="K99" s="31"/>
      <c r="L99" s="31"/>
      <c r="M99" s="31"/>
    </row>
    <row r="100" spans="1:13" s="3" customFormat="1" ht="12">
      <c r="A100" s="30"/>
      <c r="B100" s="31"/>
      <c r="C100" s="31"/>
      <c r="D100" s="31"/>
      <c r="E100" s="31"/>
      <c r="F100" s="30" t="s">
        <v>520</v>
      </c>
      <c r="G100" s="30" t="s">
        <v>520</v>
      </c>
      <c r="H100" s="30" t="s">
        <v>520</v>
      </c>
      <c r="I100" s="30"/>
      <c r="J100" s="30"/>
      <c r="K100" s="31"/>
      <c r="L100" s="31"/>
      <c r="M100" s="31"/>
    </row>
    <row r="101" spans="1:21" s="3" customFormat="1" ht="12.75">
      <c r="A101" s="30"/>
      <c r="B101" s="31" t="s">
        <v>451</v>
      </c>
      <c r="D101" s="31"/>
      <c r="E101" s="31"/>
      <c r="F101" s="53">
        <v>3713</v>
      </c>
      <c r="G101" s="53">
        <v>3334</v>
      </c>
      <c r="H101" s="218">
        <f>+F101-G101</f>
        <v>379</v>
      </c>
      <c r="I101" s="217">
        <f>+H101/F101*100</f>
        <v>10.207379477511447</v>
      </c>
      <c r="J101" s="31" t="s">
        <v>37</v>
      </c>
      <c r="K101" s="31"/>
      <c r="L101" s="31"/>
      <c r="M101" s="31"/>
      <c r="N101"/>
      <c r="O101"/>
      <c r="P101"/>
      <c r="Q101"/>
      <c r="R101"/>
      <c r="S101"/>
      <c r="T101"/>
      <c r="U101"/>
    </row>
    <row r="102" spans="1:21" s="3" customFormat="1" ht="12.75">
      <c r="A102" s="30"/>
      <c r="B102" s="31" t="s">
        <v>229</v>
      </c>
      <c r="D102" s="31"/>
      <c r="E102" s="31"/>
      <c r="F102" s="53">
        <v>2700</v>
      </c>
      <c r="G102" s="53">
        <v>800</v>
      </c>
      <c r="H102" s="218">
        <f>+F102-G102</f>
        <v>1900</v>
      </c>
      <c r="I102" s="217">
        <f>+H102/F102*100</f>
        <v>70.37037037037037</v>
      </c>
      <c r="J102" s="31" t="s">
        <v>37</v>
      </c>
      <c r="K102" s="31"/>
      <c r="L102" s="31"/>
      <c r="M102" s="31"/>
      <c r="N102"/>
      <c r="O102"/>
      <c r="P102"/>
      <c r="Q102"/>
      <c r="R102"/>
      <c r="S102"/>
      <c r="T102"/>
      <c r="U102"/>
    </row>
    <row r="103" spans="1:21" s="3" customFormat="1" ht="12.75">
      <c r="A103" s="30"/>
      <c r="B103" s="31" t="s">
        <v>452</v>
      </c>
      <c r="D103" s="31"/>
      <c r="E103" s="31"/>
      <c r="F103" s="53">
        <v>3195</v>
      </c>
      <c r="G103" s="53">
        <v>2911</v>
      </c>
      <c r="H103" s="218">
        <f>+F103-G103</f>
        <v>284</v>
      </c>
      <c r="I103" s="217">
        <f>+H103/F103*100</f>
        <v>8.88888888888889</v>
      </c>
      <c r="J103" s="31" t="s">
        <v>37</v>
      </c>
      <c r="K103" s="31"/>
      <c r="L103" s="31"/>
      <c r="M103" s="31"/>
      <c r="N103"/>
      <c r="O103"/>
      <c r="P103"/>
      <c r="Q103"/>
      <c r="R103"/>
      <c r="S103"/>
      <c r="T103"/>
      <c r="U103"/>
    </row>
    <row r="104" spans="1:21" s="3" customFormat="1" ht="12.75">
      <c r="A104" s="30"/>
      <c r="B104" s="31" t="s">
        <v>453</v>
      </c>
      <c r="D104" s="31"/>
      <c r="E104" s="31"/>
      <c r="F104" s="53">
        <v>2000</v>
      </c>
      <c r="G104" s="53">
        <v>2000</v>
      </c>
      <c r="H104" s="218">
        <f>+F104-G104</f>
        <v>0</v>
      </c>
      <c r="I104" s="217">
        <f>+H104/F104*100</f>
        <v>0</v>
      </c>
      <c r="J104" s="31" t="s">
        <v>234</v>
      </c>
      <c r="K104" s="31"/>
      <c r="L104" s="31"/>
      <c r="M104" s="31"/>
      <c r="N104"/>
      <c r="O104"/>
      <c r="P104"/>
      <c r="Q104"/>
      <c r="R104"/>
      <c r="S104"/>
      <c r="T104"/>
      <c r="U104"/>
    </row>
    <row r="105" spans="1:21" s="3" customFormat="1" ht="12.75">
      <c r="A105" s="30"/>
      <c r="B105" s="31" t="s">
        <v>230</v>
      </c>
      <c r="D105" s="31"/>
      <c r="E105" s="31"/>
      <c r="F105" s="53">
        <v>8588</v>
      </c>
      <c r="G105" s="24">
        <v>8588</v>
      </c>
      <c r="H105" s="218">
        <f>+F105-G105</f>
        <v>0</v>
      </c>
      <c r="I105" s="217">
        <f>+H105/F105*100</f>
        <v>0</v>
      </c>
      <c r="J105" s="31" t="s">
        <v>234</v>
      </c>
      <c r="K105" s="31"/>
      <c r="L105" s="31"/>
      <c r="M105" s="31"/>
      <c r="N105"/>
      <c r="O105"/>
      <c r="P105"/>
      <c r="Q105"/>
      <c r="R105"/>
      <c r="S105"/>
      <c r="T105"/>
      <c r="U105"/>
    </row>
    <row r="106" spans="1:21" s="3" customFormat="1" ht="16.5" customHeight="1" thickBot="1">
      <c r="A106" s="30"/>
      <c r="B106" s="31"/>
      <c r="C106" s="31"/>
      <c r="D106" s="31"/>
      <c r="E106" s="31"/>
      <c r="F106" s="214">
        <f>SUM(F101:F105)</f>
        <v>20196</v>
      </c>
      <c r="G106" s="216">
        <f>SUM(G101:G105)</f>
        <v>17633</v>
      </c>
      <c r="H106" s="216">
        <f>SUM(H101:H105)</f>
        <v>2563</v>
      </c>
      <c r="I106" s="217"/>
      <c r="J106" s="31"/>
      <c r="K106" s="31"/>
      <c r="L106" s="31"/>
      <c r="M106" s="31"/>
      <c r="N106"/>
      <c r="O106"/>
      <c r="P106"/>
      <c r="Q106"/>
      <c r="R106"/>
      <c r="S106"/>
      <c r="T106"/>
      <c r="U106"/>
    </row>
    <row r="107" spans="1:21" s="3" customFormat="1" ht="12.75">
      <c r="A107" s="30"/>
      <c r="B107" s="31"/>
      <c r="C107" s="31"/>
      <c r="D107" s="31"/>
      <c r="E107" s="31"/>
      <c r="F107" s="31"/>
      <c r="G107" s="31"/>
      <c r="H107" s="53"/>
      <c r="I107" s="31"/>
      <c r="J107" s="31"/>
      <c r="K107" s="31"/>
      <c r="L107" s="31"/>
      <c r="M107" s="31"/>
      <c r="N107"/>
      <c r="O107"/>
      <c r="P107"/>
      <c r="Q107"/>
      <c r="R107"/>
      <c r="S107"/>
      <c r="T107"/>
      <c r="U107"/>
    </row>
    <row r="108" spans="1:21" s="3" customFormat="1" ht="25.5" customHeight="1">
      <c r="A108" s="30"/>
      <c r="B108" s="375" t="s">
        <v>238</v>
      </c>
      <c r="C108" s="375"/>
      <c r="D108" s="375"/>
      <c r="E108" s="375"/>
      <c r="F108" s="375"/>
      <c r="G108" s="375"/>
      <c r="H108" s="375"/>
      <c r="I108" s="375"/>
      <c r="J108" s="375"/>
      <c r="K108" s="375"/>
      <c r="L108" s="375"/>
      <c r="M108" s="31"/>
      <c r="N108"/>
      <c r="O108"/>
      <c r="P108"/>
      <c r="Q108"/>
      <c r="R108"/>
      <c r="S108"/>
      <c r="T108"/>
      <c r="U108"/>
    </row>
    <row r="109" spans="1:21" s="3" customFormat="1" ht="12.75">
      <c r="A109" s="30"/>
      <c r="B109" s="31"/>
      <c r="C109" s="31"/>
      <c r="D109" s="31"/>
      <c r="E109" s="31"/>
      <c r="F109" s="31"/>
      <c r="G109" s="31"/>
      <c r="H109" s="53"/>
      <c r="I109" s="31"/>
      <c r="J109" s="31"/>
      <c r="K109" s="31"/>
      <c r="L109" s="31"/>
      <c r="M109" s="31"/>
      <c r="N109"/>
      <c r="O109"/>
      <c r="P109"/>
      <c r="Q109"/>
      <c r="R109"/>
      <c r="S109"/>
      <c r="T109"/>
      <c r="U109"/>
    </row>
    <row r="110" spans="1:21" s="3" customFormat="1" ht="12.75">
      <c r="A110" s="30"/>
      <c r="B110" s="3" t="s">
        <v>232</v>
      </c>
      <c r="C110" s="31"/>
      <c r="D110" s="219" t="s">
        <v>235</v>
      </c>
      <c r="E110" s="31"/>
      <c r="F110" s="31"/>
      <c r="G110" s="31"/>
      <c r="H110" s="53"/>
      <c r="I110" s="31"/>
      <c r="J110" s="31"/>
      <c r="K110" s="31"/>
      <c r="L110" s="31"/>
      <c r="M110" s="31"/>
      <c r="N110"/>
      <c r="O110"/>
      <c r="P110"/>
      <c r="Q110"/>
      <c r="R110"/>
      <c r="S110"/>
      <c r="T110"/>
      <c r="U110"/>
    </row>
    <row r="111" spans="1:21" s="3" customFormat="1" ht="12.75">
      <c r="A111" s="30"/>
      <c r="B111" s="3" t="s">
        <v>233</v>
      </c>
      <c r="C111" s="31"/>
      <c r="D111" s="219" t="s">
        <v>231</v>
      </c>
      <c r="E111" s="31"/>
      <c r="F111" s="31"/>
      <c r="G111" s="31"/>
      <c r="H111" s="53"/>
      <c r="I111" s="31"/>
      <c r="J111" s="31"/>
      <c r="K111" s="31"/>
      <c r="L111" s="31"/>
      <c r="M111" s="31"/>
      <c r="N111"/>
      <c r="O111"/>
      <c r="P111"/>
      <c r="Q111"/>
      <c r="R111"/>
      <c r="S111"/>
      <c r="T111"/>
      <c r="U111"/>
    </row>
    <row r="112" spans="1:21" s="3" customFormat="1" ht="9" customHeight="1">
      <c r="A112" s="30"/>
      <c r="C112" s="31"/>
      <c r="D112" s="31"/>
      <c r="E112" s="31"/>
      <c r="F112" s="31"/>
      <c r="G112" s="31"/>
      <c r="H112" s="215"/>
      <c r="I112" s="31"/>
      <c r="J112" s="31"/>
      <c r="K112" s="31"/>
      <c r="L112" s="31"/>
      <c r="M112" s="31"/>
      <c r="N112"/>
      <c r="O112"/>
      <c r="P112"/>
      <c r="Q112"/>
      <c r="R112"/>
      <c r="S112"/>
      <c r="T112"/>
      <c r="U112"/>
    </row>
    <row r="113" spans="1:21" s="3" customFormat="1" ht="20.25" customHeight="1">
      <c r="A113" s="30"/>
      <c r="B113" s="220" t="s">
        <v>237</v>
      </c>
      <c r="C113" s="31"/>
      <c r="D113" s="31"/>
      <c r="E113" s="31"/>
      <c r="F113" s="31"/>
      <c r="G113" s="31"/>
      <c r="H113" s="31"/>
      <c r="I113" s="31"/>
      <c r="J113" s="31"/>
      <c r="K113" s="31"/>
      <c r="L113" s="31"/>
      <c r="M113" s="31"/>
      <c r="N113"/>
      <c r="O113"/>
      <c r="P113"/>
      <c r="Q113"/>
      <c r="R113"/>
      <c r="S113"/>
      <c r="T113"/>
      <c r="U113"/>
    </row>
    <row r="114" spans="1:21" s="3" customFormat="1" ht="12.75">
      <c r="A114" s="30"/>
      <c r="B114" s="31"/>
      <c r="C114" s="31"/>
      <c r="D114" s="31"/>
      <c r="E114" s="31"/>
      <c r="F114" s="31"/>
      <c r="G114" s="31"/>
      <c r="H114" s="31"/>
      <c r="I114" s="31"/>
      <c r="J114" s="31"/>
      <c r="K114" s="31"/>
      <c r="L114" s="31"/>
      <c r="M114" s="31"/>
      <c r="N114"/>
      <c r="O114"/>
      <c r="P114"/>
      <c r="Q114"/>
      <c r="R114"/>
      <c r="S114"/>
      <c r="T114"/>
      <c r="U114"/>
    </row>
    <row r="115" spans="1:13" s="3" customFormat="1" ht="12">
      <c r="A115" s="91" t="s">
        <v>206</v>
      </c>
      <c r="B115" s="93" t="s">
        <v>529</v>
      </c>
      <c r="C115" s="31"/>
      <c r="D115" s="31"/>
      <c r="E115" s="31"/>
      <c r="F115" s="31"/>
      <c r="G115" s="31"/>
      <c r="H115" s="31"/>
      <c r="I115" s="31"/>
      <c r="J115" s="31"/>
      <c r="K115" s="31"/>
      <c r="L115" s="31"/>
      <c r="M115" s="31"/>
    </row>
    <row r="116" spans="1:13" s="3" customFormat="1" ht="4.5" customHeight="1">
      <c r="A116" s="34"/>
      <c r="B116" s="379" t="s">
        <v>153</v>
      </c>
      <c r="C116" s="380"/>
      <c r="D116" s="380"/>
      <c r="E116" s="380"/>
      <c r="F116" s="380"/>
      <c r="G116" s="380"/>
      <c r="H116" s="380"/>
      <c r="I116" s="380"/>
      <c r="J116" s="380"/>
      <c r="K116" s="380"/>
      <c r="L116" s="380"/>
      <c r="M116" s="380"/>
    </row>
    <row r="117" spans="1:13" s="3" customFormat="1" ht="13.5" customHeight="1">
      <c r="A117" s="34"/>
      <c r="B117" s="380"/>
      <c r="C117" s="380"/>
      <c r="D117" s="380"/>
      <c r="E117" s="380"/>
      <c r="F117" s="380"/>
      <c r="G117" s="380"/>
      <c r="H117" s="380"/>
      <c r="I117" s="380"/>
      <c r="J117" s="380"/>
      <c r="K117" s="380"/>
      <c r="L117" s="380"/>
      <c r="M117" s="380"/>
    </row>
    <row r="118" spans="1:13" s="3" customFormat="1" ht="13.5" customHeight="1">
      <c r="A118" s="34"/>
      <c r="B118" s="380"/>
      <c r="C118" s="380"/>
      <c r="D118" s="380"/>
      <c r="E118" s="380"/>
      <c r="F118" s="380"/>
      <c r="G118" s="380"/>
      <c r="H118" s="380"/>
      <c r="I118" s="380"/>
      <c r="J118" s="380"/>
      <c r="K118" s="380"/>
      <c r="L118" s="380"/>
      <c r="M118" s="380"/>
    </row>
    <row r="119" spans="1:13" s="3" customFormat="1" ht="13.5" customHeight="1">
      <c r="A119" s="34"/>
      <c r="B119" s="144" t="s">
        <v>149</v>
      </c>
      <c r="C119" s="374" t="s">
        <v>343</v>
      </c>
      <c r="D119" s="374"/>
      <c r="E119" s="374"/>
      <c r="F119" s="374"/>
      <c r="G119" s="374"/>
      <c r="H119" s="374"/>
      <c r="I119" s="374"/>
      <c r="J119" s="374"/>
      <c r="K119" s="374"/>
      <c r="L119" s="374"/>
      <c r="M119" s="374"/>
    </row>
    <row r="120" spans="1:13" s="3" customFormat="1" ht="13.5" customHeight="1">
      <c r="A120" s="34"/>
      <c r="B120" s="144"/>
      <c r="C120" s="374"/>
      <c r="D120" s="374"/>
      <c r="E120" s="374"/>
      <c r="F120" s="374"/>
      <c r="G120" s="374"/>
      <c r="H120" s="374"/>
      <c r="I120" s="374"/>
      <c r="J120" s="374"/>
      <c r="K120" s="374"/>
      <c r="L120" s="374"/>
      <c r="M120" s="374"/>
    </row>
    <row r="121" spans="1:13" s="3" customFormat="1" ht="13.5" customHeight="1">
      <c r="A121" s="34"/>
      <c r="B121" s="144"/>
      <c r="C121" s="374"/>
      <c r="D121" s="374"/>
      <c r="E121" s="374"/>
      <c r="F121" s="374"/>
      <c r="G121" s="374"/>
      <c r="H121" s="374"/>
      <c r="I121" s="374"/>
      <c r="J121" s="374"/>
      <c r="K121" s="374"/>
      <c r="L121" s="374"/>
      <c r="M121" s="374"/>
    </row>
    <row r="122" spans="1:13" s="3" customFormat="1" ht="13.5" customHeight="1">
      <c r="A122" s="34"/>
      <c r="B122" s="144"/>
      <c r="C122" s="259" t="s">
        <v>380</v>
      </c>
      <c r="D122" s="193"/>
      <c r="E122" s="193"/>
      <c r="F122" s="193"/>
      <c r="G122" s="193"/>
      <c r="H122" s="193"/>
      <c r="I122" s="193"/>
      <c r="J122" s="193"/>
      <c r="K122" s="193"/>
      <c r="L122" s="193"/>
      <c r="M122" s="193"/>
    </row>
    <row r="123" spans="1:13" s="3" customFormat="1" ht="8.25" customHeight="1">
      <c r="A123" s="34"/>
      <c r="B123" s="144"/>
      <c r="C123" s="193"/>
      <c r="D123" s="193"/>
      <c r="E123" s="193"/>
      <c r="F123" s="193"/>
      <c r="G123" s="193"/>
      <c r="H123" s="193"/>
      <c r="I123" s="193"/>
      <c r="J123" s="193"/>
      <c r="K123" s="193"/>
      <c r="L123" s="193"/>
      <c r="M123" s="193"/>
    </row>
    <row r="124" spans="1:13" s="3" customFormat="1" ht="12" customHeight="1">
      <c r="A124" s="34"/>
      <c r="B124" s="144"/>
      <c r="C124" s="325" t="s">
        <v>89</v>
      </c>
      <c r="D124" s="312"/>
      <c r="E124" s="312"/>
      <c r="F124" s="312"/>
      <c r="G124" s="312"/>
      <c r="H124" s="312"/>
      <c r="I124" s="312"/>
      <c r="J124" s="312"/>
      <c r="K124" s="312"/>
      <c r="L124" s="312"/>
      <c r="M124" s="312"/>
    </row>
    <row r="125" spans="1:13" s="3" customFormat="1" ht="12" customHeight="1">
      <c r="A125" s="34"/>
      <c r="B125" s="144"/>
      <c r="C125" s="312"/>
      <c r="D125" s="312"/>
      <c r="E125" s="312"/>
      <c r="F125" s="312"/>
      <c r="G125" s="312"/>
      <c r="H125" s="312"/>
      <c r="I125" s="312"/>
      <c r="J125" s="312"/>
      <c r="K125" s="312"/>
      <c r="L125" s="312"/>
      <c r="M125" s="312"/>
    </row>
    <row r="126" spans="1:13" s="3" customFormat="1" ht="9.75" customHeight="1">
      <c r="A126" s="34"/>
      <c r="B126" s="144"/>
      <c r="C126" s="131"/>
      <c r="D126" s="131"/>
      <c r="E126" s="131"/>
      <c r="F126" s="131"/>
      <c r="G126" s="131"/>
      <c r="H126" s="131"/>
      <c r="I126" s="131"/>
      <c r="J126" s="131"/>
      <c r="K126" s="131"/>
      <c r="L126" s="131"/>
      <c r="M126" s="131"/>
    </row>
    <row r="127" spans="1:13" s="3" customFormat="1" ht="13.5" customHeight="1">
      <c r="A127" s="34"/>
      <c r="B127" s="199"/>
      <c r="C127" s="144" t="s">
        <v>122</v>
      </c>
      <c r="D127" s="31" t="s">
        <v>344</v>
      </c>
      <c r="E127" s="200"/>
      <c r="F127" s="192" t="s">
        <v>105</v>
      </c>
      <c r="G127" s="144"/>
      <c r="H127" s="144"/>
      <c r="I127" s="144"/>
      <c r="J127" s="144"/>
      <c r="K127" s="144"/>
      <c r="L127" s="144"/>
      <c r="M127" s="199"/>
    </row>
    <row r="128" spans="1:13" s="3" customFormat="1" ht="13.5" customHeight="1">
      <c r="A128" s="34"/>
      <c r="B128" s="201"/>
      <c r="C128" s="31"/>
      <c r="D128" s="31" t="s">
        <v>345</v>
      </c>
      <c r="E128" s="200"/>
      <c r="F128" s="31" t="s">
        <v>346</v>
      </c>
      <c r="G128" s="31"/>
      <c r="H128" s="31"/>
      <c r="I128" s="31"/>
      <c r="J128" s="31"/>
      <c r="L128" s="31"/>
      <c r="M128" s="201"/>
    </row>
    <row r="129" spans="1:13" s="3" customFormat="1" ht="13.5" customHeight="1">
      <c r="A129" s="34"/>
      <c r="B129" s="201"/>
      <c r="C129" s="31"/>
      <c r="D129" s="31" t="s">
        <v>347</v>
      </c>
      <c r="E129" s="200"/>
      <c r="F129" s="31" t="s">
        <v>115</v>
      </c>
      <c r="G129" s="31"/>
      <c r="H129" s="31"/>
      <c r="I129" s="31"/>
      <c r="J129" s="31"/>
      <c r="L129" s="31"/>
      <c r="M129" s="201"/>
    </row>
    <row r="130" spans="1:13" s="3" customFormat="1" ht="13.5" customHeight="1">
      <c r="A130" s="34"/>
      <c r="B130" s="201"/>
      <c r="C130" s="31"/>
      <c r="D130" s="31"/>
      <c r="E130" s="31"/>
      <c r="F130" s="31"/>
      <c r="G130" s="31"/>
      <c r="H130" s="31"/>
      <c r="I130" s="31"/>
      <c r="J130" s="31"/>
      <c r="L130" s="31"/>
      <c r="M130" s="201"/>
    </row>
    <row r="131" spans="1:13" s="3" customFormat="1" ht="13.5" customHeight="1">
      <c r="A131" s="34"/>
      <c r="B131" s="201"/>
      <c r="C131" s="144" t="s">
        <v>123</v>
      </c>
      <c r="D131" s="31" t="s">
        <v>344</v>
      </c>
      <c r="E131" s="31"/>
      <c r="F131" s="31" t="s">
        <v>117</v>
      </c>
      <c r="G131" s="31"/>
      <c r="H131" s="31"/>
      <c r="I131" s="31"/>
      <c r="J131" s="31"/>
      <c r="L131" s="31"/>
      <c r="M131" s="201"/>
    </row>
    <row r="132" spans="1:13" s="3" customFormat="1" ht="13.5" customHeight="1">
      <c r="A132" s="34"/>
      <c r="B132" s="201"/>
      <c r="C132" s="31"/>
      <c r="D132" s="31" t="s">
        <v>345</v>
      </c>
      <c r="E132" s="31"/>
      <c r="F132" s="31" t="s">
        <v>113</v>
      </c>
      <c r="G132" s="31"/>
      <c r="H132" s="31"/>
      <c r="I132" s="31"/>
      <c r="J132" s="31"/>
      <c r="L132" s="31"/>
      <c r="M132" s="201"/>
    </row>
    <row r="133" spans="1:13" s="3" customFormat="1" ht="13.5" customHeight="1">
      <c r="A133" s="34"/>
      <c r="B133" s="201"/>
      <c r="C133" s="31"/>
      <c r="D133" s="31" t="s">
        <v>347</v>
      </c>
      <c r="E133" s="31"/>
      <c r="F133" s="31" t="s">
        <v>116</v>
      </c>
      <c r="G133" s="31"/>
      <c r="H133" s="31"/>
      <c r="I133" s="31"/>
      <c r="J133" s="31"/>
      <c r="L133" s="31"/>
      <c r="M133" s="201"/>
    </row>
    <row r="134" spans="1:13" s="3" customFormat="1" ht="13.5" customHeight="1">
      <c r="A134" s="34"/>
      <c r="B134" s="201"/>
      <c r="C134" s="31"/>
      <c r="D134" s="202"/>
      <c r="E134" s="31"/>
      <c r="F134" s="31"/>
      <c r="G134" s="31"/>
      <c r="H134" s="31"/>
      <c r="I134" s="31"/>
      <c r="J134" s="31"/>
      <c r="L134" s="31"/>
      <c r="M134" s="201"/>
    </row>
    <row r="135" spans="1:13" s="3" customFormat="1" ht="13.5" customHeight="1">
      <c r="A135" s="34"/>
      <c r="B135" s="199"/>
      <c r="C135" s="144" t="s">
        <v>106</v>
      </c>
      <c r="D135" s="31" t="s">
        <v>344</v>
      </c>
      <c r="E135" s="200"/>
      <c r="F135" s="192" t="s">
        <v>108</v>
      </c>
      <c r="G135" s="144"/>
      <c r="H135" s="144"/>
      <c r="I135" s="144"/>
      <c r="J135" s="144"/>
      <c r="K135" s="144"/>
      <c r="L135" s="144"/>
      <c r="M135" s="199"/>
    </row>
    <row r="136" spans="1:13" s="3" customFormat="1" ht="13.5" customHeight="1">
      <c r="A136" s="34"/>
      <c r="B136" s="201"/>
      <c r="C136" s="31"/>
      <c r="D136" s="31" t="s">
        <v>345</v>
      </c>
      <c r="E136" s="200"/>
      <c r="F136" s="31" t="s">
        <v>110</v>
      </c>
      <c r="G136" s="31"/>
      <c r="H136" s="31"/>
      <c r="I136" s="31"/>
      <c r="J136" s="31"/>
      <c r="L136" s="31"/>
      <c r="M136" s="201"/>
    </row>
    <row r="137" spans="1:13" s="3" customFormat="1" ht="13.5" customHeight="1">
      <c r="A137" s="34"/>
      <c r="B137" s="201"/>
      <c r="C137" s="31"/>
      <c r="D137" s="31" t="s">
        <v>347</v>
      </c>
      <c r="E137" s="200"/>
      <c r="F137" s="31" t="s">
        <v>114</v>
      </c>
      <c r="G137" s="31"/>
      <c r="H137" s="31"/>
      <c r="I137" s="31"/>
      <c r="J137" s="31"/>
      <c r="L137" s="31"/>
      <c r="M137" s="201"/>
    </row>
    <row r="138" spans="1:13" s="3" customFormat="1" ht="13.5" customHeight="1">
      <c r="A138" s="34"/>
      <c r="B138" s="201"/>
      <c r="C138" s="31"/>
      <c r="D138" s="31"/>
      <c r="E138" s="31"/>
      <c r="F138" s="31"/>
      <c r="G138" s="31"/>
      <c r="H138" s="31"/>
      <c r="I138" s="31"/>
      <c r="J138" s="31"/>
      <c r="L138" s="31"/>
      <c r="M138" s="201"/>
    </row>
    <row r="139" spans="1:13" s="3" customFormat="1" ht="13.5" customHeight="1">
      <c r="A139" s="34"/>
      <c r="B139" s="201"/>
      <c r="C139" s="144" t="s">
        <v>107</v>
      </c>
      <c r="D139" s="31" t="s">
        <v>344</v>
      </c>
      <c r="E139" s="31"/>
      <c r="F139" s="31" t="s">
        <v>109</v>
      </c>
      <c r="G139" s="31"/>
      <c r="H139" s="31"/>
      <c r="I139" s="31"/>
      <c r="J139" s="31"/>
      <c r="L139" s="31"/>
      <c r="M139" s="201"/>
    </row>
    <row r="140" spans="1:13" s="3" customFormat="1" ht="13.5" customHeight="1">
      <c r="A140" s="34"/>
      <c r="B140" s="201"/>
      <c r="C140" s="31"/>
      <c r="D140" s="31" t="s">
        <v>345</v>
      </c>
      <c r="E140" s="31"/>
      <c r="F140" s="31" t="s">
        <v>111</v>
      </c>
      <c r="G140" s="31"/>
      <c r="H140" s="31"/>
      <c r="I140" s="31"/>
      <c r="J140" s="31"/>
      <c r="L140" s="31"/>
      <c r="M140" s="201"/>
    </row>
    <row r="141" spans="1:13" s="3" customFormat="1" ht="13.5" customHeight="1">
      <c r="A141" s="34"/>
      <c r="B141" s="201"/>
      <c r="C141" s="31"/>
      <c r="D141" s="31" t="s">
        <v>347</v>
      </c>
      <c r="E141" s="31"/>
      <c r="F141" s="31" t="s">
        <v>112</v>
      </c>
      <c r="G141" s="31"/>
      <c r="H141" s="31"/>
      <c r="I141" s="31"/>
      <c r="J141" s="31"/>
      <c r="L141" s="31"/>
      <c r="M141" s="201"/>
    </row>
    <row r="142" spans="1:13" s="3" customFormat="1" ht="13.5" customHeight="1">
      <c r="A142" s="34"/>
      <c r="B142" s="201"/>
      <c r="C142" s="31"/>
      <c r="D142" s="202"/>
      <c r="E142" s="31"/>
      <c r="F142" s="31"/>
      <c r="G142" s="31"/>
      <c r="H142" s="31"/>
      <c r="I142" s="31"/>
      <c r="J142" s="31"/>
      <c r="L142" s="31"/>
      <c r="M142" s="201"/>
    </row>
    <row r="143" spans="1:13" s="3" customFormat="1" ht="13.5" customHeight="1">
      <c r="A143" s="34"/>
      <c r="B143" s="196"/>
      <c r="C143" s="372" t="s">
        <v>104</v>
      </c>
      <c r="D143" s="374"/>
      <c r="E143" s="374"/>
      <c r="F143" s="374"/>
      <c r="G143" s="374"/>
      <c r="H143" s="374"/>
      <c r="I143" s="374"/>
      <c r="J143" s="374"/>
      <c r="K143" s="374"/>
      <c r="L143" s="374"/>
      <c r="M143" s="374"/>
    </row>
    <row r="144" spans="1:13" s="3" customFormat="1" ht="13.5" customHeight="1">
      <c r="A144" s="34"/>
      <c r="B144" s="196"/>
      <c r="C144" s="374"/>
      <c r="D144" s="374"/>
      <c r="E144" s="374"/>
      <c r="F144" s="374"/>
      <c r="G144" s="374"/>
      <c r="H144" s="374"/>
      <c r="I144" s="374"/>
      <c r="J144" s="374"/>
      <c r="K144" s="374"/>
      <c r="L144" s="374"/>
      <c r="M144" s="374"/>
    </row>
    <row r="145" spans="1:13" s="3" customFormat="1" ht="13.5" customHeight="1">
      <c r="A145" s="34"/>
      <c r="B145" s="196"/>
      <c r="C145" s="374"/>
      <c r="D145" s="374"/>
      <c r="E145" s="374"/>
      <c r="F145" s="374"/>
      <c r="G145" s="374"/>
      <c r="H145" s="374"/>
      <c r="I145" s="374"/>
      <c r="J145" s="374"/>
      <c r="K145" s="374"/>
      <c r="L145" s="374"/>
      <c r="M145" s="374"/>
    </row>
    <row r="146" spans="1:13" s="3" customFormat="1" ht="13.5" customHeight="1">
      <c r="A146" s="34"/>
      <c r="B146" s="193"/>
      <c r="C146" s="374"/>
      <c r="D146" s="374"/>
      <c r="E146" s="374"/>
      <c r="F146" s="374"/>
      <c r="G146" s="374"/>
      <c r="H146" s="374"/>
      <c r="I146" s="374"/>
      <c r="J146" s="374"/>
      <c r="K146" s="374"/>
      <c r="L146" s="374"/>
      <c r="M146" s="374"/>
    </row>
    <row r="147" spans="1:13" s="3" customFormat="1" ht="13.5" customHeight="1">
      <c r="A147" s="34"/>
      <c r="B147" s="144"/>
      <c r="C147" s="144"/>
      <c r="D147" s="144"/>
      <c r="E147" s="144"/>
      <c r="F147" s="144"/>
      <c r="G147" s="144"/>
      <c r="H147" s="144"/>
      <c r="I147" s="144"/>
      <c r="J147" s="144"/>
      <c r="K147" s="144"/>
      <c r="L147" s="144"/>
      <c r="M147" s="144"/>
    </row>
    <row r="148" spans="1:13" s="3" customFormat="1" ht="13.5" customHeight="1">
      <c r="A148" s="34"/>
      <c r="B148" s="144" t="s">
        <v>150</v>
      </c>
      <c r="C148" s="374" t="s">
        <v>428</v>
      </c>
      <c r="D148" s="374"/>
      <c r="E148" s="374"/>
      <c r="F148" s="374"/>
      <c r="G148" s="374"/>
      <c r="H148" s="374"/>
      <c r="I148" s="374"/>
      <c r="J148" s="374"/>
      <c r="K148" s="374"/>
      <c r="L148" s="374"/>
      <c r="M148" s="374"/>
    </row>
    <row r="149" spans="1:13" s="3" customFormat="1" ht="13.5" customHeight="1">
      <c r="A149" s="34"/>
      <c r="B149" s="144"/>
      <c r="C149" s="374"/>
      <c r="D149" s="374"/>
      <c r="E149" s="374"/>
      <c r="F149" s="374"/>
      <c r="G149" s="374"/>
      <c r="H149" s="374"/>
      <c r="I149" s="374"/>
      <c r="J149" s="374"/>
      <c r="K149" s="374"/>
      <c r="L149" s="374"/>
      <c r="M149" s="374"/>
    </row>
    <row r="150" spans="1:13" s="3" customFormat="1" ht="13.5" customHeight="1">
      <c r="A150" s="34"/>
      <c r="B150" s="144"/>
      <c r="C150" s="374"/>
      <c r="D150" s="374"/>
      <c r="E150" s="374"/>
      <c r="F150" s="374"/>
      <c r="G150" s="374"/>
      <c r="H150" s="374"/>
      <c r="I150" s="374"/>
      <c r="J150" s="374"/>
      <c r="K150" s="374"/>
      <c r="L150" s="374"/>
      <c r="M150" s="374"/>
    </row>
    <row r="151" spans="1:13" s="3" customFormat="1" ht="13.5" customHeight="1">
      <c r="A151" s="34"/>
      <c r="B151" s="144"/>
      <c r="C151" s="374"/>
      <c r="D151" s="374"/>
      <c r="E151" s="374"/>
      <c r="F151" s="374"/>
      <c r="G151" s="374"/>
      <c r="H151" s="374"/>
      <c r="I151" s="374"/>
      <c r="J151" s="374"/>
      <c r="K151" s="374"/>
      <c r="L151" s="374"/>
      <c r="M151" s="374"/>
    </row>
    <row r="152" spans="1:13" s="3" customFormat="1" ht="13.5" customHeight="1">
      <c r="A152" s="34"/>
      <c r="B152" s="144"/>
      <c r="C152" s="144"/>
      <c r="D152" s="144"/>
      <c r="E152" s="144"/>
      <c r="F152" s="144"/>
      <c r="G152" s="144"/>
      <c r="H152" s="144"/>
      <c r="I152" s="144"/>
      <c r="J152" s="144"/>
      <c r="K152" s="144"/>
      <c r="L152" s="144"/>
      <c r="M152" s="144"/>
    </row>
    <row r="153" spans="1:13" s="3" customFormat="1" ht="13.5" customHeight="1">
      <c r="A153" s="34"/>
      <c r="B153" s="144" t="s">
        <v>163</v>
      </c>
      <c r="C153" s="374" t="s">
        <v>384</v>
      </c>
      <c r="D153" s="374"/>
      <c r="E153" s="374"/>
      <c r="F153" s="374"/>
      <c r="G153" s="374"/>
      <c r="H153" s="374"/>
      <c r="I153" s="374"/>
      <c r="J153" s="374"/>
      <c r="K153" s="374"/>
      <c r="L153" s="374"/>
      <c r="M153" s="374"/>
    </row>
    <row r="154" spans="1:13" s="3" customFormat="1" ht="13.5" customHeight="1">
      <c r="A154" s="34"/>
      <c r="B154" s="144"/>
      <c r="C154" s="374"/>
      <c r="D154" s="374"/>
      <c r="E154" s="374"/>
      <c r="F154" s="374"/>
      <c r="G154" s="374"/>
      <c r="H154" s="374"/>
      <c r="I154" s="374"/>
      <c r="J154" s="374"/>
      <c r="K154" s="374"/>
      <c r="L154" s="374"/>
      <c r="M154" s="374"/>
    </row>
    <row r="155" spans="1:13" s="3" customFormat="1" ht="13.5" customHeight="1">
      <c r="A155" s="34"/>
      <c r="B155" s="144"/>
      <c r="C155" s="144"/>
      <c r="D155" s="144"/>
      <c r="E155" s="144"/>
      <c r="F155" s="144"/>
      <c r="G155" s="144"/>
      <c r="H155" s="144"/>
      <c r="I155" s="144"/>
      <c r="J155" s="144"/>
      <c r="K155" s="144"/>
      <c r="L155" s="144"/>
      <c r="M155" s="144"/>
    </row>
    <row r="156" spans="1:13" s="3" customFormat="1" ht="13.5" customHeight="1">
      <c r="A156" s="34"/>
      <c r="B156" s="144"/>
      <c r="C156" s="144" t="s">
        <v>122</v>
      </c>
      <c r="D156" s="31" t="s">
        <v>344</v>
      </c>
      <c r="E156" s="144"/>
      <c r="F156" s="192" t="s">
        <v>385</v>
      </c>
      <c r="G156" s="144"/>
      <c r="H156" s="144"/>
      <c r="I156" s="144"/>
      <c r="J156" s="144"/>
      <c r="K156" s="144"/>
      <c r="L156" s="144"/>
      <c r="M156" s="144"/>
    </row>
    <row r="157" spans="1:13" s="3" customFormat="1" ht="13.5" customHeight="1">
      <c r="A157" s="34"/>
      <c r="B157" s="144"/>
      <c r="C157" s="31"/>
      <c r="D157" s="31" t="s">
        <v>345</v>
      </c>
      <c r="E157" s="144"/>
      <c r="F157" s="31" t="s">
        <v>386</v>
      </c>
      <c r="G157" s="144"/>
      <c r="H157" s="144"/>
      <c r="I157" s="144"/>
      <c r="J157" s="144"/>
      <c r="K157" s="144"/>
      <c r="L157" s="144"/>
      <c r="M157" s="144"/>
    </row>
    <row r="158" spans="1:13" s="3" customFormat="1" ht="13.5" customHeight="1">
      <c r="A158" s="34"/>
      <c r="B158" s="144"/>
      <c r="C158" s="31"/>
      <c r="D158" s="31" t="s">
        <v>347</v>
      </c>
      <c r="E158" s="144"/>
      <c r="F158" s="31" t="s">
        <v>429</v>
      </c>
      <c r="G158" s="144"/>
      <c r="H158" s="144"/>
      <c r="I158" s="144"/>
      <c r="J158" s="144"/>
      <c r="K158" s="144"/>
      <c r="L158" s="144"/>
      <c r="M158" s="144"/>
    </row>
    <row r="159" spans="1:13" s="3" customFormat="1" ht="13.5" customHeight="1">
      <c r="A159" s="34"/>
      <c r="B159" s="144"/>
      <c r="C159" s="31"/>
      <c r="D159" s="31"/>
      <c r="E159" s="144"/>
      <c r="F159" s="31"/>
      <c r="G159" s="144"/>
      <c r="H159" s="144"/>
      <c r="I159" s="144"/>
      <c r="J159" s="144"/>
      <c r="K159" s="144"/>
      <c r="L159" s="144"/>
      <c r="M159" s="144"/>
    </row>
    <row r="160" spans="1:13" s="3" customFormat="1" ht="13.5" customHeight="1">
      <c r="A160" s="34"/>
      <c r="B160" s="144"/>
      <c r="C160" s="144" t="s">
        <v>123</v>
      </c>
      <c r="D160" s="31" t="s">
        <v>344</v>
      </c>
      <c r="E160" s="144"/>
      <c r="F160" s="192" t="s">
        <v>387</v>
      </c>
      <c r="G160" s="144"/>
      <c r="H160" s="144"/>
      <c r="I160" s="144"/>
      <c r="J160" s="144"/>
      <c r="K160" s="144"/>
      <c r="L160" s="144"/>
      <c r="M160" s="144"/>
    </row>
    <row r="161" spans="1:13" s="3" customFormat="1" ht="13.5" customHeight="1">
      <c r="A161" s="34"/>
      <c r="B161" s="144"/>
      <c r="C161" s="31"/>
      <c r="D161" s="31" t="s">
        <v>345</v>
      </c>
      <c r="E161" s="144"/>
      <c r="F161" s="372" t="s">
        <v>388</v>
      </c>
      <c r="G161" s="373"/>
      <c r="H161" s="373"/>
      <c r="I161" s="373"/>
      <c r="J161" s="373"/>
      <c r="K161" s="373"/>
      <c r="L161" s="373"/>
      <c r="M161" s="195"/>
    </row>
    <row r="162" spans="1:13" s="3" customFormat="1" ht="12.75">
      <c r="A162" s="34"/>
      <c r="B162" s="144"/>
      <c r="C162" s="31"/>
      <c r="D162" s="31"/>
      <c r="E162" s="144"/>
      <c r="F162" s="373"/>
      <c r="G162" s="373"/>
      <c r="H162" s="373"/>
      <c r="I162" s="373"/>
      <c r="J162" s="373"/>
      <c r="K162" s="373"/>
      <c r="L162" s="373"/>
      <c r="M162" s="195"/>
    </row>
    <row r="163" spans="1:13" s="3" customFormat="1" ht="12">
      <c r="A163" s="91"/>
      <c r="B163" s="144"/>
      <c r="C163" s="31"/>
      <c r="D163" s="31" t="s">
        <v>347</v>
      </c>
      <c r="E163" s="144"/>
      <c r="F163" s="31" t="s">
        <v>430</v>
      </c>
      <c r="G163" s="144"/>
      <c r="H163" s="144"/>
      <c r="I163" s="144"/>
      <c r="J163" s="144"/>
      <c r="K163" s="144"/>
      <c r="L163" s="144"/>
      <c r="M163" s="144"/>
    </row>
    <row r="164" spans="1:13" s="3" customFormat="1" ht="12">
      <c r="A164" s="34"/>
      <c r="B164" s="144"/>
      <c r="C164" s="31"/>
      <c r="D164" s="31"/>
      <c r="E164" s="144"/>
      <c r="F164" s="31"/>
      <c r="G164" s="144"/>
      <c r="H164" s="144"/>
      <c r="I164" s="144"/>
      <c r="J164" s="144"/>
      <c r="K164" s="144"/>
      <c r="L164" s="144"/>
      <c r="M164" s="144"/>
    </row>
    <row r="165" spans="1:13" s="3" customFormat="1" ht="12">
      <c r="A165" s="34"/>
      <c r="B165" s="192" t="s">
        <v>389</v>
      </c>
      <c r="C165" s="31"/>
      <c r="D165" s="31"/>
      <c r="E165" s="144"/>
      <c r="F165" s="31"/>
      <c r="G165" s="144"/>
      <c r="H165" s="144"/>
      <c r="I165" s="144"/>
      <c r="J165" s="144"/>
      <c r="K165" s="144"/>
      <c r="L165" s="144"/>
      <c r="M165" s="144"/>
    </row>
    <row r="166" spans="1:13" s="3" customFormat="1" ht="12">
      <c r="A166" s="91"/>
      <c r="B166" s="144"/>
      <c r="C166" s="31"/>
      <c r="D166" s="31"/>
      <c r="E166" s="144"/>
      <c r="F166" s="31"/>
      <c r="G166" s="144"/>
      <c r="H166" s="144"/>
      <c r="I166" s="144"/>
      <c r="J166" s="144"/>
      <c r="K166" s="144"/>
      <c r="L166" s="144"/>
      <c r="M166" s="144"/>
    </row>
    <row r="167" spans="1:13" s="3" customFormat="1" ht="12">
      <c r="A167" s="91" t="s">
        <v>207</v>
      </c>
      <c r="B167" s="93" t="s">
        <v>132</v>
      </c>
      <c r="C167" s="31"/>
      <c r="D167" s="31"/>
      <c r="E167" s="31"/>
      <c r="F167" s="31"/>
      <c r="G167" s="31"/>
      <c r="H167" s="31"/>
      <c r="I167" s="144"/>
      <c r="J167" s="144"/>
      <c r="K167" s="144"/>
      <c r="L167" s="144"/>
      <c r="M167" s="144"/>
    </row>
    <row r="168" spans="1:13" s="3" customFormat="1" ht="12">
      <c r="A168" s="34"/>
      <c r="B168" s="31" t="s">
        <v>133</v>
      </c>
      <c r="C168" s="31"/>
      <c r="D168" s="31"/>
      <c r="E168" s="31"/>
      <c r="F168" s="31"/>
      <c r="G168" s="31"/>
      <c r="H168" s="31"/>
      <c r="I168" s="144"/>
      <c r="J168" s="144"/>
      <c r="K168" s="144"/>
      <c r="L168" s="144"/>
      <c r="M168" s="144"/>
    </row>
    <row r="169" spans="1:13" s="3" customFormat="1" ht="12">
      <c r="A169" s="34"/>
      <c r="B169" s="31"/>
      <c r="C169" s="31"/>
      <c r="D169" s="31"/>
      <c r="E169" s="31"/>
      <c r="F169" s="31"/>
      <c r="G169" s="31"/>
      <c r="H169" s="31"/>
      <c r="I169" s="144"/>
      <c r="J169" s="144"/>
      <c r="K169" s="144"/>
      <c r="L169" s="144"/>
      <c r="M169" s="144"/>
    </row>
    <row r="170" spans="1:13" s="3" customFormat="1" ht="12">
      <c r="A170" s="91" t="s">
        <v>208</v>
      </c>
      <c r="B170" s="93" t="s">
        <v>134</v>
      </c>
      <c r="C170" s="31"/>
      <c r="D170" s="31"/>
      <c r="E170" s="31"/>
      <c r="F170" s="31"/>
      <c r="G170" s="31"/>
      <c r="H170" s="31"/>
      <c r="I170" s="144"/>
      <c r="J170" s="144"/>
      <c r="K170" s="144"/>
      <c r="L170" s="144"/>
      <c r="M170" s="144"/>
    </row>
    <row r="171" spans="1:13" s="3" customFormat="1" ht="12">
      <c r="A171" s="34"/>
      <c r="B171" s="31" t="s">
        <v>124</v>
      </c>
      <c r="C171" s="31"/>
      <c r="D171" s="31"/>
      <c r="E171" s="31"/>
      <c r="F171" s="31"/>
      <c r="G171" s="31"/>
      <c r="H171" s="31"/>
      <c r="I171" s="144"/>
      <c r="J171" s="192"/>
      <c r="K171" s="144"/>
      <c r="L171" s="144"/>
      <c r="M171" s="144"/>
    </row>
    <row r="172" spans="1:13" s="3" customFormat="1" ht="12">
      <c r="A172" s="34"/>
      <c r="B172" s="31"/>
      <c r="C172" s="31"/>
      <c r="D172" s="31"/>
      <c r="E172" s="31"/>
      <c r="F172" s="31"/>
      <c r="G172" s="31"/>
      <c r="H172" s="31"/>
      <c r="I172" s="31"/>
      <c r="J172" s="31"/>
      <c r="K172" s="31"/>
      <c r="L172" s="31"/>
      <c r="M172" s="31"/>
    </row>
    <row r="173" spans="1:13" s="3" customFormat="1" ht="12">
      <c r="A173" s="91" t="s">
        <v>209</v>
      </c>
      <c r="B173" s="93" t="s">
        <v>204</v>
      </c>
      <c r="C173" s="31"/>
      <c r="D173" s="31"/>
      <c r="E173" s="31"/>
      <c r="F173" s="31"/>
      <c r="G173" s="31"/>
      <c r="H173" s="31"/>
      <c r="I173" s="31"/>
      <c r="J173" s="31"/>
      <c r="K173" s="31"/>
      <c r="L173" s="31"/>
      <c r="M173" s="31"/>
    </row>
    <row r="174" spans="1:13" s="3" customFormat="1" ht="12">
      <c r="A174" s="34"/>
      <c r="B174" s="31" t="s">
        <v>530</v>
      </c>
      <c r="C174" s="31"/>
      <c r="D174" s="31"/>
      <c r="E174" s="31"/>
      <c r="F174" s="31"/>
      <c r="G174" s="31"/>
      <c r="H174" s="31"/>
      <c r="I174" s="31"/>
      <c r="J174" s="31"/>
      <c r="K174" s="31"/>
      <c r="L174" s="31"/>
      <c r="M174" s="31"/>
    </row>
    <row r="175" spans="1:13" s="3" customFormat="1" ht="12">
      <c r="A175" s="34"/>
      <c r="B175" s="31"/>
      <c r="C175" s="31"/>
      <c r="D175" s="31"/>
      <c r="E175" s="31"/>
      <c r="F175" s="31"/>
      <c r="G175" s="31"/>
      <c r="H175" s="31"/>
      <c r="I175" s="31"/>
      <c r="J175" s="31"/>
      <c r="K175" s="31"/>
      <c r="L175" s="31"/>
      <c r="M175" s="31"/>
    </row>
    <row r="176" spans="1:13" s="3" customFormat="1" ht="12">
      <c r="A176" s="91" t="s">
        <v>210</v>
      </c>
      <c r="B176" s="93" t="s">
        <v>535</v>
      </c>
      <c r="C176" s="31"/>
      <c r="D176" s="31"/>
      <c r="E176" s="31"/>
      <c r="F176" s="31"/>
      <c r="G176" s="31"/>
      <c r="H176" s="31"/>
      <c r="I176" s="31"/>
      <c r="J176" s="31"/>
      <c r="K176" s="31"/>
      <c r="L176" s="31"/>
      <c r="M176" s="31"/>
    </row>
    <row r="177" spans="1:13" s="3" customFormat="1" ht="12">
      <c r="A177" s="30"/>
      <c r="B177" s="31"/>
      <c r="C177" s="31"/>
      <c r="D177" s="31"/>
      <c r="E177" s="31"/>
      <c r="G177" s="26" t="s">
        <v>462</v>
      </c>
      <c r="H177" s="26" t="s">
        <v>463</v>
      </c>
      <c r="I177" s="22"/>
      <c r="J177" s="26" t="s">
        <v>464</v>
      </c>
      <c r="K177" s="26" t="s">
        <v>463</v>
      </c>
      <c r="L177" s="31"/>
      <c r="M177" s="31"/>
    </row>
    <row r="178" spans="1:13" s="3" customFormat="1" ht="12">
      <c r="A178" s="30"/>
      <c r="B178" s="31"/>
      <c r="C178" s="31"/>
      <c r="D178" s="31"/>
      <c r="E178" s="31"/>
      <c r="G178" s="26" t="s">
        <v>465</v>
      </c>
      <c r="H178" s="26" t="s">
        <v>466</v>
      </c>
      <c r="I178" s="22"/>
      <c r="J178" s="26" t="s">
        <v>465</v>
      </c>
      <c r="K178" s="26" t="s">
        <v>467</v>
      </c>
      <c r="L178" s="31"/>
      <c r="M178" s="31"/>
    </row>
    <row r="179" spans="1:13" s="3" customFormat="1" ht="12">
      <c r="A179" s="30"/>
      <c r="B179" s="31"/>
      <c r="C179" s="31"/>
      <c r="D179" s="31"/>
      <c r="E179" s="31"/>
      <c r="G179" s="26" t="s">
        <v>468</v>
      </c>
      <c r="H179" s="26" t="s">
        <v>468</v>
      </c>
      <c r="I179" s="22"/>
      <c r="J179" s="26" t="s">
        <v>469</v>
      </c>
      <c r="K179" s="26" t="s">
        <v>397</v>
      </c>
      <c r="L179" s="31"/>
      <c r="M179" s="31"/>
    </row>
    <row r="180" spans="1:13" s="3" customFormat="1" ht="12">
      <c r="A180" s="30"/>
      <c r="B180" s="31"/>
      <c r="C180" s="31"/>
      <c r="D180" s="31"/>
      <c r="E180" s="31"/>
      <c r="G180" s="71">
        <v>39113</v>
      </c>
      <c r="H180" s="71">
        <v>38748</v>
      </c>
      <c r="I180" s="47"/>
      <c r="J180" s="71">
        <v>39113</v>
      </c>
      <c r="K180" s="71">
        <v>38748</v>
      </c>
      <c r="L180" s="31"/>
      <c r="M180" s="31"/>
    </row>
    <row r="181" spans="1:13" s="3" customFormat="1" ht="12">
      <c r="A181" s="30"/>
      <c r="B181" s="30" t="s">
        <v>531</v>
      </c>
      <c r="C181" s="93" t="s">
        <v>532</v>
      </c>
      <c r="D181" s="31"/>
      <c r="E181" s="31"/>
      <c r="G181" s="2"/>
      <c r="H181" s="2"/>
      <c r="I181" s="22"/>
      <c r="J181" s="2"/>
      <c r="K181" s="2"/>
      <c r="L181" s="31"/>
      <c r="M181" s="31"/>
    </row>
    <row r="182" spans="1:13" s="3" customFormat="1" ht="27" customHeight="1">
      <c r="A182" s="30"/>
      <c r="B182" s="31"/>
      <c r="C182" s="378" t="s">
        <v>394</v>
      </c>
      <c r="D182" s="378"/>
      <c r="E182" s="378"/>
      <c r="G182" s="69">
        <f>'Income St'!C43</f>
        <v>-384.6499999999999</v>
      </c>
      <c r="H182" s="62">
        <f>+'Income St'!D43</f>
        <v>-316.8509999999993</v>
      </c>
      <c r="I182" s="68"/>
      <c r="J182" s="69">
        <f>'Income St'!F43</f>
        <v>-664</v>
      </c>
      <c r="K182" s="67">
        <f>+'Income St'!G43</f>
        <v>321.47300000000087</v>
      </c>
      <c r="L182" s="31"/>
      <c r="M182" s="31"/>
    </row>
    <row r="183" spans="1:13" s="3" customFormat="1" ht="26.25" customHeight="1">
      <c r="A183" s="30"/>
      <c r="B183" s="31"/>
      <c r="C183" s="378" t="s">
        <v>4</v>
      </c>
      <c r="D183" s="378"/>
      <c r="E183" s="378"/>
      <c r="F183" s="313"/>
      <c r="G183" s="69">
        <f>ROUND(+Reference!F32/1000,0)</f>
        <v>225000</v>
      </c>
      <c r="H183" s="62">
        <f>+ROUND(Reference!F20/1000,0)</f>
        <v>225000</v>
      </c>
      <c r="I183" s="68"/>
      <c r="J183" s="69">
        <f>ROUND(+Reference!L32/1000,0)</f>
        <v>225000</v>
      </c>
      <c r="K183" s="62">
        <f>+ROUND(Reference!L20/1000,0)</f>
        <v>135093</v>
      </c>
      <c r="L183" s="31"/>
      <c r="M183" s="31"/>
    </row>
    <row r="184" spans="1:13" s="3" customFormat="1" ht="27" customHeight="1">
      <c r="A184" s="30"/>
      <c r="B184" s="31"/>
      <c r="C184" s="378" t="s">
        <v>550</v>
      </c>
      <c r="D184" s="378"/>
      <c r="E184" s="378"/>
      <c r="G184" s="70">
        <f>+G182/G183*100</f>
        <v>-0.17095555555555553</v>
      </c>
      <c r="H184" s="137">
        <f>+H182/H183*100</f>
        <v>-0.14082266666666635</v>
      </c>
      <c r="I184" s="68"/>
      <c r="J184" s="70">
        <f>+J182/J183*100</f>
        <v>-0.2951111111111111</v>
      </c>
      <c r="K184" s="137">
        <f>+K182/K183*100</f>
        <v>0.23796421724293698</v>
      </c>
      <c r="L184" s="31"/>
      <c r="M184" s="31"/>
    </row>
    <row r="185" spans="1:13" s="3" customFormat="1" ht="12">
      <c r="A185" s="30"/>
      <c r="B185" s="31"/>
      <c r="C185" s="31"/>
      <c r="D185" s="31"/>
      <c r="E185" s="31"/>
      <c r="G185" s="31"/>
      <c r="H185" s="31"/>
      <c r="I185" s="31"/>
      <c r="J185" s="31"/>
      <c r="K185" s="31"/>
      <c r="L185" s="31"/>
      <c r="M185" s="31"/>
    </row>
    <row r="186" spans="1:13" s="3" customFormat="1" ht="12">
      <c r="A186" s="30"/>
      <c r="B186" s="31"/>
      <c r="C186" s="31"/>
      <c r="D186" s="31"/>
      <c r="E186" s="31"/>
      <c r="G186" s="31"/>
      <c r="H186" s="31"/>
      <c r="I186" s="31"/>
      <c r="J186" s="31"/>
      <c r="K186" s="31"/>
      <c r="L186" s="31"/>
      <c r="M186" s="31"/>
    </row>
    <row r="187" spans="1:13" s="3" customFormat="1" ht="12">
      <c r="A187" s="30"/>
      <c r="B187" s="30" t="s">
        <v>533</v>
      </c>
      <c r="C187" s="93" t="s">
        <v>534</v>
      </c>
      <c r="D187" s="31"/>
      <c r="E187" s="31"/>
      <c r="G187" s="95"/>
      <c r="H187" s="96"/>
      <c r="I187" s="96"/>
      <c r="J187" s="95"/>
      <c r="K187" s="96"/>
      <c r="L187" s="31"/>
      <c r="M187" s="31"/>
    </row>
    <row r="188" spans="1:13" s="3" customFormat="1" ht="27" customHeight="1">
      <c r="A188" s="30"/>
      <c r="B188" s="31"/>
      <c r="C188" s="378" t="s">
        <v>394</v>
      </c>
      <c r="D188" s="378"/>
      <c r="E188" s="378"/>
      <c r="G188" s="69">
        <f>+G182</f>
        <v>-384.6499999999999</v>
      </c>
      <c r="H188" s="62">
        <f>+H182</f>
        <v>-316.8509999999993</v>
      </c>
      <c r="I188" s="68"/>
      <c r="J188" s="69">
        <f>+J182</f>
        <v>-664</v>
      </c>
      <c r="K188" s="67">
        <f>+K182</f>
        <v>321.47300000000087</v>
      </c>
      <c r="L188" s="31"/>
      <c r="M188" s="31"/>
    </row>
    <row r="189" spans="1:13" s="3" customFormat="1" ht="28.5" customHeight="1">
      <c r="A189" s="30"/>
      <c r="B189" s="31"/>
      <c r="C189" s="378" t="s">
        <v>4</v>
      </c>
      <c r="D189" s="378"/>
      <c r="E189" s="378"/>
      <c r="F189" s="313"/>
      <c r="G189" s="69">
        <f>+G183</f>
        <v>225000</v>
      </c>
      <c r="H189" s="62">
        <f>+H183</f>
        <v>225000</v>
      </c>
      <c r="I189" s="68"/>
      <c r="J189" s="69">
        <f>+J183</f>
        <v>225000</v>
      </c>
      <c r="K189" s="62">
        <f>+K183</f>
        <v>135093</v>
      </c>
      <c r="L189" s="31"/>
      <c r="M189" s="31"/>
    </row>
    <row r="190" spans="1:13" s="3" customFormat="1" ht="12">
      <c r="A190" s="30"/>
      <c r="B190" s="31"/>
      <c r="C190" s="98" t="s">
        <v>212</v>
      </c>
      <c r="D190" s="145"/>
      <c r="E190" s="145"/>
      <c r="G190" s="69"/>
      <c r="H190" s="62"/>
      <c r="I190" s="68"/>
      <c r="J190" s="69"/>
      <c r="K190" s="62"/>
      <c r="L190" s="31"/>
      <c r="M190" s="31"/>
    </row>
    <row r="191" spans="1:13" s="3" customFormat="1" ht="12">
      <c r="A191" s="30"/>
      <c r="B191" s="31"/>
      <c r="C191" s="378" t="s">
        <v>213</v>
      </c>
      <c r="D191" s="313"/>
      <c r="E191" s="313"/>
      <c r="F191" s="313"/>
      <c r="G191" s="69"/>
      <c r="H191" s="62"/>
      <c r="I191" s="68"/>
      <c r="J191" s="69"/>
      <c r="K191" s="62"/>
      <c r="L191" s="31"/>
      <c r="M191" s="31"/>
    </row>
    <row r="192" spans="1:13" s="3" customFormat="1" ht="14.25" customHeight="1">
      <c r="A192" s="30"/>
      <c r="B192" s="31"/>
      <c r="C192" s="313"/>
      <c r="D192" s="313"/>
      <c r="E192" s="313"/>
      <c r="F192" s="313"/>
      <c r="G192" s="69">
        <v>22500</v>
      </c>
      <c r="H192" s="62">
        <v>22500</v>
      </c>
      <c r="I192" s="68"/>
      <c r="J192" s="69">
        <v>22500</v>
      </c>
      <c r="K192" s="62">
        <v>22500</v>
      </c>
      <c r="L192" s="31"/>
      <c r="M192" s="31"/>
    </row>
    <row r="193" spans="1:13" s="3" customFormat="1" ht="25.5" customHeight="1">
      <c r="A193" s="30"/>
      <c r="B193" s="31"/>
      <c r="C193" s="313" t="s">
        <v>214</v>
      </c>
      <c r="D193" s="313"/>
      <c r="E193" s="313"/>
      <c r="F193" s="313"/>
      <c r="G193" s="149">
        <f>SUM(G189:G192)</f>
        <v>247500</v>
      </c>
      <c r="H193" s="150">
        <f>SUM(H189:H192)</f>
        <v>247500</v>
      </c>
      <c r="I193" s="68"/>
      <c r="J193" s="149">
        <f>SUM(J189:J192)</f>
        <v>247500</v>
      </c>
      <c r="K193" s="150">
        <f>SUM(K189:K192)</f>
        <v>157593</v>
      </c>
      <c r="L193" s="31"/>
      <c r="M193" s="31"/>
    </row>
    <row r="194" spans="1:13" s="3" customFormat="1" ht="30.75" customHeight="1">
      <c r="A194" s="30"/>
      <c r="B194" s="31"/>
      <c r="C194" s="378" t="s">
        <v>215</v>
      </c>
      <c r="D194" s="378"/>
      <c r="E194" s="378"/>
      <c r="G194" s="70">
        <f>+G188/G193*100</f>
        <v>-0.1554141414141414</v>
      </c>
      <c r="H194" s="137">
        <f>+H188/H193*100</f>
        <v>-0.12802060606060578</v>
      </c>
      <c r="I194" s="68"/>
      <c r="J194" s="70">
        <f>+J188/J193*100</f>
        <v>-0.2682828282828283</v>
      </c>
      <c r="K194" s="137">
        <f>+K188/K193*100</f>
        <v>0.20398939039170577</v>
      </c>
      <c r="L194" s="31"/>
      <c r="M194" s="31"/>
    </row>
    <row r="195" spans="1:13" s="3" customFormat="1" ht="12">
      <c r="A195" s="30"/>
      <c r="B195" s="30"/>
      <c r="C195" s="31"/>
      <c r="D195" s="31"/>
      <c r="E195" s="31"/>
      <c r="G195" s="95"/>
      <c r="H195" s="96"/>
      <c r="I195" s="96"/>
      <c r="J195" s="95"/>
      <c r="K195" s="96"/>
      <c r="L195" s="31"/>
      <c r="M195" s="31"/>
    </row>
    <row r="196" spans="1:14" s="3" customFormat="1" ht="12">
      <c r="A196" s="30"/>
      <c r="B196" s="30"/>
      <c r="C196" s="311" t="s">
        <v>365</v>
      </c>
      <c r="D196" s="315"/>
      <c r="E196" s="315"/>
      <c r="F196" s="315"/>
      <c r="G196" s="315"/>
      <c r="H196" s="315"/>
      <c r="I196" s="315"/>
      <c r="J196" s="315"/>
      <c r="K196" s="315"/>
      <c r="L196" s="315"/>
      <c r="M196" s="315"/>
      <c r="N196" s="315"/>
    </row>
    <row r="197" spans="1:14" s="3" customFormat="1" ht="12">
      <c r="A197" s="30"/>
      <c r="B197" s="30"/>
      <c r="C197" s="315"/>
      <c r="D197" s="315"/>
      <c r="E197" s="315"/>
      <c r="F197" s="315"/>
      <c r="G197" s="315"/>
      <c r="H197" s="315"/>
      <c r="I197" s="315"/>
      <c r="J197" s="315"/>
      <c r="K197" s="315"/>
      <c r="L197" s="315"/>
      <c r="M197" s="315"/>
      <c r="N197" s="315"/>
    </row>
    <row r="198" spans="1:13" s="3" customFormat="1" ht="12">
      <c r="A198" s="30"/>
      <c r="B198" s="31"/>
      <c r="C198" s="31"/>
      <c r="D198" s="31"/>
      <c r="E198" s="31"/>
      <c r="F198" s="31"/>
      <c r="G198" s="31"/>
      <c r="H198" s="31"/>
      <c r="I198" s="31"/>
      <c r="J198" s="31"/>
      <c r="K198" s="31"/>
      <c r="L198" s="31"/>
      <c r="M198" s="31"/>
    </row>
    <row r="199" spans="1:2" s="3" customFormat="1" ht="12">
      <c r="A199" s="97" t="s">
        <v>211</v>
      </c>
      <c r="B199" s="23" t="s">
        <v>218</v>
      </c>
    </row>
    <row r="200" spans="1:13" s="3" customFormat="1" ht="12">
      <c r="A200" s="30"/>
      <c r="B200" s="327" t="s">
        <v>382</v>
      </c>
      <c r="C200" s="376"/>
      <c r="D200" s="376"/>
      <c r="E200" s="376"/>
      <c r="F200" s="376"/>
      <c r="G200" s="376"/>
      <c r="H200" s="376"/>
      <c r="I200" s="376"/>
      <c r="J200" s="376"/>
      <c r="K200" s="376"/>
      <c r="L200" s="376"/>
      <c r="M200" s="376"/>
    </row>
    <row r="201" spans="2:13" ht="12">
      <c r="B201" s="376"/>
      <c r="C201" s="376"/>
      <c r="D201" s="376"/>
      <c r="E201" s="376"/>
      <c r="F201" s="376"/>
      <c r="G201" s="376"/>
      <c r="H201" s="376"/>
      <c r="I201" s="376"/>
      <c r="J201" s="376"/>
      <c r="K201" s="376"/>
      <c r="L201" s="376"/>
      <c r="M201" s="376"/>
    </row>
    <row r="202" spans="2:3" ht="12">
      <c r="B202" s="147"/>
      <c r="C202" s="147"/>
    </row>
    <row r="203" spans="2:3" ht="12">
      <c r="B203" s="147"/>
      <c r="C203" s="147"/>
    </row>
    <row r="204" spans="2:3" ht="12">
      <c r="B204" s="147"/>
      <c r="C204" s="147"/>
    </row>
    <row r="205" spans="2:3" ht="12">
      <c r="B205" s="147"/>
      <c r="C205" s="147"/>
    </row>
    <row r="206" spans="2:3" ht="12">
      <c r="B206" s="147"/>
      <c r="C206" s="147"/>
    </row>
    <row r="221" spans="1:21" s="3" customFormat="1" ht="12.75">
      <c r="A221" s="30"/>
      <c r="B221" s="31"/>
      <c r="C221" s="31"/>
      <c r="D221" s="31"/>
      <c r="E221" s="31"/>
      <c r="F221" s="31"/>
      <c r="G221" s="31"/>
      <c r="H221" s="31"/>
      <c r="I221" s="31"/>
      <c r="J221" s="31"/>
      <c r="K221" s="31"/>
      <c r="N221"/>
      <c r="O221"/>
      <c r="P221"/>
      <c r="Q221"/>
      <c r="R221"/>
      <c r="S221"/>
      <c r="T221"/>
      <c r="U221"/>
    </row>
    <row r="222" spans="1:21" s="3" customFormat="1" ht="12.75">
      <c r="A222" s="30"/>
      <c r="B222" s="31"/>
      <c r="C222" s="31"/>
      <c r="D222" s="31"/>
      <c r="E222" s="31"/>
      <c r="F222" s="31"/>
      <c r="G222" s="31"/>
      <c r="H222" s="31"/>
      <c r="I222" s="31"/>
      <c r="J222" s="31"/>
      <c r="K222" s="31"/>
      <c r="N222"/>
      <c r="O222"/>
      <c r="P222"/>
      <c r="Q222"/>
      <c r="R222"/>
      <c r="S222"/>
      <c r="T222"/>
      <c r="U222"/>
    </row>
    <row r="223" spans="14:21" s="3" customFormat="1" ht="12.75">
      <c r="N223"/>
      <c r="O223"/>
      <c r="P223"/>
      <c r="Q223"/>
      <c r="R223"/>
      <c r="S223"/>
      <c r="T223"/>
      <c r="U223"/>
    </row>
    <row r="224" spans="14:21" s="3" customFormat="1" ht="12.75">
      <c r="N224"/>
      <c r="O224"/>
      <c r="P224"/>
      <c r="Q224"/>
      <c r="R224"/>
      <c r="S224"/>
      <c r="T224"/>
      <c r="U224"/>
    </row>
    <row r="225" spans="14:21" s="3" customFormat="1" ht="12.75">
      <c r="N225"/>
      <c r="O225"/>
      <c r="P225"/>
      <c r="Q225"/>
      <c r="R225"/>
      <c r="S225"/>
      <c r="T225"/>
      <c r="U225"/>
    </row>
    <row r="226" spans="14:21" s="3" customFormat="1" ht="12.75">
      <c r="N226"/>
      <c r="O226"/>
      <c r="P226"/>
      <c r="Q226"/>
      <c r="R226"/>
      <c r="S226"/>
      <c r="T226"/>
      <c r="U226"/>
    </row>
    <row r="227" spans="14:21" s="3" customFormat="1" ht="12.75">
      <c r="N227"/>
      <c r="O227"/>
      <c r="P227"/>
      <c r="Q227"/>
      <c r="R227"/>
      <c r="S227"/>
      <c r="T227"/>
      <c r="U227"/>
    </row>
    <row r="228" spans="14:21" s="3" customFormat="1" ht="12.75">
      <c r="N228"/>
      <c r="O228"/>
      <c r="P228"/>
      <c r="Q228"/>
      <c r="R228"/>
      <c r="S228"/>
      <c r="T228"/>
      <c r="U228"/>
    </row>
    <row r="229" spans="14:21" s="3" customFormat="1" ht="12.75">
      <c r="N229"/>
      <c r="O229"/>
      <c r="P229"/>
      <c r="Q229"/>
      <c r="R229"/>
      <c r="S229"/>
      <c r="T229"/>
      <c r="U229"/>
    </row>
    <row r="230" spans="14:21" s="3" customFormat="1" ht="12.75">
      <c r="N230"/>
      <c r="O230"/>
      <c r="P230"/>
      <c r="Q230"/>
      <c r="R230"/>
      <c r="S230"/>
      <c r="T230"/>
      <c r="U230"/>
    </row>
    <row r="231" spans="14:21" s="3" customFormat="1" ht="12.75">
      <c r="N231"/>
      <c r="O231"/>
      <c r="P231"/>
      <c r="Q231"/>
      <c r="R231"/>
      <c r="S231"/>
      <c r="T231"/>
      <c r="U231"/>
    </row>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row r="247" s="3" customFormat="1" ht="12"/>
    <row r="248" s="3" customFormat="1" ht="12"/>
    <row r="249" s="3" customFormat="1" ht="12"/>
    <row r="250" s="3" customFormat="1" ht="12"/>
    <row r="251" s="3" customFormat="1" ht="12"/>
    <row r="252" s="3" customFormat="1" ht="12"/>
    <row r="253" s="3" customFormat="1" ht="12"/>
    <row r="254" s="3" customFormat="1" ht="12"/>
    <row r="255" s="3" customFormat="1" ht="12"/>
    <row r="256" s="3" customFormat="1" ht="12"/>
    <row r="257" s="3" customFormat="1" ht="12"/>
    <row r="258" s="3" customFormat="1" ht="12"/>
    <row r="259" s="3" customFormat="1" ht="12"/>
    <row r="260" s="3" customFormat="1" ht="12"/>
    <row r="261" s="3" customFormat="1" ht="12"/>
    <row r="262" s="3" customFormat="1" ht="12"/>
    <row r="263" s="3" customFormat="1" ht="12"/>
    <row r="264" s="3" customFormat="1" ht="12"/>
    <row r="265" s="3" customFormat="1" ht="12"/>
    <row r="266" s="3" customFormat="1" ht="12"/>
    <row r="267" s="3" customFormat="1" ht="12"/>
    <row r="268" s="3" customFormat="1" ht="12"/>
  </sheetData>
  <mergeCells count="39">
    <mergeCell ref="A5:M5"/>
    <mergeCell ref="B14:M15"/>
    <mergeCell ref="B18:M20"/>
    <mergeCell ref="B48:M51"/>
    <mergeCell ref="B11:M12"/>
    <mergeCell ref="B31:M31"/>
    <mergeCell ref="B21:M25"/>
    <mergeCell ref="B26:M29"/>
    <mergeCell ref="A1:M1"/>
    <mergeCell ref="A2:M2"/>
    <mergeCell ref="A3:M3"/>
    <mergeCell ref="A4:M4"/>
    <mergeCell ref="C193:F193"/>
    <mergeCell ref="B64:M64"/>
    <mergeCell ref="B85:M85"/>
    <mergeCell ref="B75:M77"/>
    <mergeCell ref="C189:F189"/>
    <mergeCell ref="C183:F183"/>
    <mergeCell ref="C148:M151"/>
    <mergeCell ref="C153:M154"/>
    <mergeCell ref="C191:F192"/>
    <mergeCell ref="B78:M79"/>
    <mergeCell ref="B200:M201"/>
    <mergeCell ref="B81:M82"/>
    <mergeCell ref="C184:E184"/>
    <mergeCell ref="B88:M88"/>
    <mergeCell ref="C182:E182"/>
    <mergeCell ref="C188:E188"/>
    <mergeCell ref="C194:E194"/>
    <mergeCell ref="B116:M118"/>
    <mergeCell ref="C196:N197"/>
    <mergeCell ref="C143:M146"/>
    <mergeCell ref="B52:M52"/>
    <mergeCell ref="B55:M59"/>
    <mergeCell ref="C124:M125"/>
    <mergeCell ref="F161:L162"/>
    <mergeCell ref="B91:M92"/>
    <mergeCell ref="C119:M121"/>
    <mergeCell ref="B108:L108"/>
  </mergeCells>
  <printOptions/>
  <pageMargins left="0.8" right="0.18" top="0.7874015748031497" bottom="0.7874015748031497" header="0.5118110236220472" footer="0.5118110236220472"/>
  <pageSetup horizontalDpi="600" verticalDpi="600" orientation="portrait" scale="75" r:id="rId1"/>
  <rowBreaks count="2" manualBreakCount="2">
    <brk id="85" max="12" man="1"/>
    <brk id="146" max="12" man="1"/>
  </rowBreaks>
</worksheet>
</file>

<file path=xl/worksheets/sheet8.xml><?xml version="1.0" encoding="utf-8"?>
<worksheet xmlns="http://schemas.openxmlformats.org/spreadsheetml/2006/main" xmlns:r="http://schemas.openxmlformats.org/officeDocument/2006/relationships">
  <dimension ref="A1:N59"/>
  <sheetViews>
    <sheetView workbookViewId="0" topLeftCell="A8">
      <selection activeCell="D35" sqref="D35:E36"/>
    </sheetView>
  </sheetViews>
  <sheetFormatPr defaultColWidth="9.140625" defaultRowHeight="12.75"/>
  <cols>
    <col min="1" max="1" width="9.7109375" style="0" bestFit="1" customWidth="1"/>
    <col min="2" max="2" width="16.421875" style="0" bestFit="1" customWidth="1"/>
    <col min="3" max="3" width="14.00390625" style="0" bestFit="1" customWidth="1"/>
    <col min="4" max="4" width="13.8515625" style="0" bestFit="1" customWidth="1"/>
    <col min="5" max="5" width="6.7109375" style="0" customWidth="1"/>
    <col min="6" max="6" width="14.57421875" style="0" bestFit="1" customWidth="1"/>
    <col min="7" max="7" width="8.140625" style="0" customWidth="1"/>
    <col min="8" max="8" width="5.28125" style="0" customWidth="1"/>
    <col min="9" max="9" width="15.140625" style="0" customWidth="1"/>
    <col min="10" max="10" width="13.8515625" style="0" bestFit="1" customWidth="1"/>
    <col min="11" max="11" width="6.57421875" style="0" customWidth="1"/>
    <col min="12" max="12" width="14.140625" style="0" customWidth="1"/>
  </cols>
  <sheetData>
    <row r="1" spans="1:6" ht="12.75">
      <c r="A1" s="3"/>
      <c r="B1" s="3"/>
      <c r="C1" s="3"/>
      <c r="D1" s="3"/>
      <c r="E1" s="3"/>
      <c r="F1" s="3"/>
    </row>
    <row r="2" spans="1:9" ht="12.75">
      <c r="A2" s="101" t="s">
        <v>66</v>
      </c>
      <c r="B2" s="3"/>
      <c r="C2" s="3"/>
      <c r="D2" s="3"/>
      <c r="E2" s="3"/>
      <c r="F2" s="3"/>
      <c r="I2" s="111" t="s">
        <v>67</v>
      </c>
    </row>
    <row r="3" spans="1:12" ht="12.75">
      <c r="A3" s="108"/>
      <c r="B3" s="1"/>
      <c r="C3" s="5" t="s">
        <v>22</v>
      </c>
      <c r="D3" s="5" t="s">
        <v>23</v>
      </c>
      <c r="E3" s="5" t="s">
        <v>3</v>
      </c>
      <c r="F3" s="5" t="s">
        <v>24</v>
      </c>
      <c r="I3" s="5" t="s">
        <v>22</v>
      </c>
      <c r="J3" s="5" t="s">
        <v>23</v>
      </c>
      <c r="K3" s="5" t="s">
        <v>3</v>
      </c>
      <c r="L3" s="5" t="s">
        <v>24</v>
      </c>
    </row>
    <row r="4" spans="1:12" ht="12.75">
      <c r="A4" s="108">
        <v>38384</v>
      </c>
      <c r="B4" s="1" t="s">
        <v>21</v>
      </c>
      <c r="C4" s="52">
        <v>2</v>
      </c>
      <c r="D4" s="52">
        <f>+C4</f>
        <v>2</v>
      </c>
      <c r="E4" s="52">
        <f>+A5-A4+1</f>
        <v>21</v>
      </c>
      <c r="F4" s="52">
        <f>+E4/$E$8*D4</f>
        <v>0.47191011235955055</v>
      </c>
      <c r="I4" s="112">
        <f>+C4</f>
        <v>2</v>
      </c>
      <c r="J4" s="112">
        <f>+D4</f>
        <v>2</v>
      </c>
      <c r="K4" s="115">
        <f>+A5-A4+1</f>
        <v>21</v>
      </c>
      <c r="L4" s="114">
        <f>+K4/K20*J4</f>
        <v>0.11506849315068493</v>
      </c>
    </row>
    <row r="5" spans="1:12" ht="12.75">
      <c r="A5" s="108">
        <v>38404</v>
      </c>
      <c r="B5" s="1" t="s">
        <v>62</v>
      </c>
      <c r="C5" s="52">
        <v>18</v>
      </c>
      <c r="D5" s="52">
        <f>+C5+D4</f>
        <v>20</v>
      </c>
      <c r="E5" s="52">
        <f>+A6-A5</f>
        <v>7</v>
      </c>
      <c r="F5" s="52">
        <f>+E5/$E$8*D5</f>
        <v>1.5730337078651684</v>
      </c>
      <c r="I5" s="112">
        <f>+C5</f>
        <v>18</v>
      </c>
      <c r="J5" s="112">
        <f>+I5+J4</f>
        <v>20</v>
      </c>
      <c r="K5" s="115">
        <f>+A6-A5</f>
        <v>7</v>
      </c>
      <c r="L5" s="114">
        <f>+K5/K20*J5</f>
        <v>0.3835616438356165</v>
      </c>
    </row>
    <row r="6" spans="1:12" ht="12.75">
      <c r="A6" s="108">
        <v>38411</v>
      </c>
      <c r="B6" s="1" t="s">
        <v>63</v>
      </c>
      <c r="C6" s="52">
        <v>56035096</v>
      </c>
      <c r="D6" s="52">
        <f>+C6+D5</f>
        <v>56035116</v>
      </c>
      <c r="E6" s="52">
        <f>+A7-A6</f>
        <v>61</v>
      </c>
      <c r="F6" s="52">
        <f>+E6/$E$8*D6</f>
        <v>38406090.741573036</v>
      </c>
      <c r="I6" s="112">
        <f>+C6</f>
        <v>56035096</v>
      </c>
      <c r="J6" s="112">
        <f>+I6+J5</f>
        <v>56035116</v>
      </c>
      <c r="K6" s="115">
        <f>+A10-A6</f>
        <v>144</v>
      </c>
      <c r="L6" s="114">
        <f>+K6/K20*J6</f>
        <v>22107004.66849315</v>
      </c>
    </row>
    <row r="7" spans="1:12" ht="12.75">
      <c r="A7" s="108">
        <v>38472</v>
      </c>
      <c r="B7" s="1" t="s">
        <v>64</v>
      </c>
      <c r="C7" s="52">
        <v>0</v>
      </c>
      <c r="D7" s="52">
        <f>+C7+D6</f>
        <v>56035116</v>
      </c>
      <c r="E7" s="52"/>
      <c r="F7" s="52">
        <f>+E7/$E$8*D7</f>
        <v>0</v>
      </c>
      <c r="I7" s="113"/>
      <c r="J7" s="113"/>
      <c r="K7" s="115"/>
      <c r="L7" s="114"/>
    </row>
    <row r="8" spans="1:12" ht="12.75">
      <c r="A8" s="108"/>
      <c r="B8" s="1"/>
      <c r="C8" s="1"/>
      <c r="D8" s="52"/>
      <c r="E8" s="110">
        <f>SUM(E4:E7)</f>
        <v>89</v>
      </c>
      <c r="F8" s="125">
        <f>SUM(F4:F7)</f>
        <v>38406092.78651685</v>
      </c>
      <c r="G8" s="111" t="s">
        <v>216</v>
      </c>
      <c r="H8" s="111"/>
      <c r="I8" s="113"/>
      <c r="J8" s="113"/>
      <c r="K8" s="115"/>
      <c r="L8" s="114"/>
    </row>
    <row r="9" spans="1:12" ht="12.75">
      <c r="A9" s="108">
        <v>38473</v>
      </c>
      <c r="B9" s="1" t="s">
        <v>21</v>
      </c>
      <c r="C9" s="81">
        <f>+D7</f>
        <v>56035116</v>
      </c>
      <c r="D9" s="52">
        <f>+C9</f>
        <v>56035116</v>
      </c>
      <c r="E9" s="78">
        <f>+A10-A9+1</f>
        <v>83</v>
      </c>
      <c r="F9" s="24">
        <f>+E9/E12*D9</f>
        <v>50553419.86956522</v>
      </c>
      <c r="I9" s="113"/>
      <c r="J9" s="113"/>
      <c r="K9" s="115"/>
      <c r="L9" s="114"/>
    </row>
    <row r="10" spans="1:12" ht="12.75">
      <c r="A10" s="108">
        <v>38555</v>
      </c>
      <c r="B10" t="s">
        <v>59</v>
      </c>
      <c r="C10" s="52">
        <v>53964884</v>
      </c>
      <c r="D10" s="81">
        <f>+C10+D9</f>
        <v>110000000</v>
      </c>
      <c r="E10" s="52">
        <f>+A11-A10</f>
        <v>9</v>
      </c>
      <c r="F10" s="52">
        <f>+E10/E12*D10</f>
        <v>10760869.565217393</v>
      </c>
      <c r="I10" s="112">
        <f>+C10</f>
        <v>53964884</v>
      </c>
      <c r="J10" s="112">
        <f>+I10+J6</f>
        <v>110000000</v>
      </c>
      <c r="K10" s="115">
        <f>+A14-A10</f>
        <v>19</v>
      </c>
      <c r="L10" s="114">
        <f>+K10/K20*J10</f>
        <v>5726027.397260274</v>
      </c>
    </row>
    <row r="11" spans="1:12" ht="12.75">
      <c r="A11" s="108">
        <v>38564</v>
      </c>
      <c r="B11" s="1" t="s">
        <v>64</v>
      </c>
      <c r="C11" s="52">
        <v>0</v>
      </c>
      <c r="D11" s="81">
        <f>+C11+D10</f>
        <v>110000000</v>
      </c>
      <c r="E11" s="52"/>
      <c r="F11" s="81"/>
      <c r="I11" s="113"/>
      <c r="J11" s="113"/>
      <c r="K11" s="115"/>
      <c r="L11" s="114"/>
    </row>
    <row r="12" spans="1:12" ht="12.75">
      <c r="A12" s="108"/>
      <c r="C12" s="1"/>
      <c r="D12" s="1"/>
      <c r="E12" s="110">
        <f>SUM(E9:E11)</f>
        <v>92</v>
      </c>
      <c r="F12" s="126">
        <f>SUM(F9:F11)</f>
        <v>61314289.43478261</v>
      </c>
      <c r="G12" s="111" t="s">
        <v>65</v>
      </c>
      <c r="H12" s="111"/>
      <c r="I12" s="113"/>
      <c r="J12" s="113"/>
      <c r="K12" s="115"/>
      <c r="L12" s="114"/>
    </row>
    <row r="13" spans="1:12" ht="12.75">
      <c r="A13" s="108">
        <v>38565</v>
      </c>
      <c r="B13" s="1" t="s">
        <v>21</v>
      </c>
      <c r="C13" s="52">
        <f>+D11</f>
        <v>110000000</v>
      </c>
      <c r="D13" s="81">
        <f>+C13</f>
        <v>110000000</v>
      </c>
      <c r="E13" s="78">
        <f>+A14-A13+1</f>
        <v>10</v>
      </c>
      <c r="F13" s="24">
        <f>+E13/E17*D13</f>
        <v>11956521.739130434</v>
      </c>
      <c r="I13" s="113"/>
      <c r="J13" s="113"/>
      <c r="K13" s="115"/>
      <c r="L13" s="113"/>
    </row>
    <row r="14" spans="1:12" ht="12.75">
      <c r="A14" s="108">
        <v>38574</v>
      </c>
      <c r="B14" t="s">
        <v>70</v>
      </c>
      <c r="C14" s="52">
        <v>40000000</v>
      </c>
      <c r="D14" s="81">
        <f>+D13+C14</f>
        <v>150000000</v>
      </c>
      <c r="E14" s="52">
        <f>+A15-A14</f>
        <v>0</v>
      </c>
      <c r="F14" s="24">
        <f>+E14/E17*D14</f>
        <v>0</v>
      </c>
      <c r="I14" s="112">
        <f>+C14</f>
        <v>40000000</v>
      </c>
      <c r="J14" s="112">
        <f>+J10+I14</f>
        <v>150000000</v>
      </c>
      <c r="K14" s="115">
        <f>+A14-A15</f>
        <v>0</v>
      </c>
      <c r="L14" s="114">
        <f>+K14/K20*J14</f>
        <v>0</v>
      </c>
    </row>
    <row r="15" spans="1:12" ht="12.75">
      <c r="A15" s="108">
        <v>38574</v>
      </c>
      <c r="B15" t="s">
        <v>71</v>
      </c>
      <c r="C15" s="52">
        <v>75000000</v>
      </c>
      <c r="D15" s="81">
        <f>+D14+C15</f>
        <v>225000000</v>
      </c>
      <c r="E15" s="52">
        <f>+A16-A15</f>
        <v>82</v>
      </c>
      <c r="F15" s="24">
        <f>+E15/E17*D15</f>
        <v>200543478.26086956</v>
      </c>
      <c r="I15" s="112">
        <f>+C15</f>
        <v>75000000</v>
      </c>
      <c r="J15" s="112">
        <f>+J14+I15</f>
        <v>225000000</v>
      </c>
      <c r="K15" s="115">
        <f>+A19-A15</f>
        <v>174</v>
      </c>
      <c r="L15" s="127">
        <f>+K15/K20*J15</f>
        <v>107260273.97260274</v>
      </c>
    </row>
    <row r="16" spans="1:10" ht="12.75">
      <c r="A16" s="109">
        <v>38656</v>
      </c>
      <c r="B16" s="1" t="s">
        <v>64</v>
      </c>
      <c r="C16" s="52">
        <v>0</v>
      </c>
      <c r="D16" s="81">
        <f>+C16+D15</f>
        <v>225000000</v>
      </c>
      <c r="E16" s="52"/>
      <c r="F16" s="81"/>
      <c r="I16" s="113"/>
      <c r="J16" s="113"/>
    </row>
    <row r="17" spans="1:10" ht="12.75">
      <c r="A17" s="109"/>
      <c r="C17" s="1"/>
      <c r="D17" s="1"/>
      <c r="E17" s="110">
        <f>SUM(E13:E16)</f>
        <v>92</v>
      </c>
      <c r="F17" s="126">
        <f>SUM(F13:F16)</f>
        <v>212500000</v>
      </c>
      <c r="G17" s="111" t="s">
        <v>72</v>
      </c>
      <c r="H17" s="111"/>
      <c r="I17" s="113"/>
      <c r="J17" s="113"/>
    </row>
    <row r="18" spans="1:12" ht="12.75">
      <c r="A18" s="109">
        <v>38657</v>
      </c>
      <c r="B18" s="1" t="s">
        <v>21</v>
      </c>
      <c r="C18" s="81">
        <f>+D16</f>
        <v>225000000</v>
      </c>
      <c r="D18" s="81">
        <f>+C18</f>
        <v>225000000</v>
      </c>
      <c r="E18" s="78">
        <f>+A19-A18+1</f>
        <v>92</v>
      </c>
      <c r="F18" s="24">
        <f>+E18/E20*D18</f>
        <v>225000000</v>
      </c>
      <c r="I18" s="113"/>
      <c r="J18" s="113"/>
      <c r="K18" s="115"/>
      <c r="L18" s="113"/>
    </row>
    <row r="19" spans="1:12" ht="12.75">
      <c r="A19" s="107">
        <v>38748</v>
      </c>
      <c r="B19" s="1" t="s">
        <v>64</v>
      </c>
      <c r="C19" s="52">
        <v>0</v>
      </c>
      <c r="D19" s="81">
        <f>+C19+D18</f>
        <v>225000000</v>
      </c>
      <c r="E19" s="52"/>
      <c r="F19" s="1"/>
      <c r="I19" s="115"/>
      <c r="J19" s="115"/>
      <c r="K19" s="113"/>
      <c r="L19" s="113"/>
    </row>
    <row r="20" spans="1:14" ht="12.75">
      <c r="A20" s="107"/>
      <c r="C20" s="1"/>
      <c r="D20" s="1"/>
      <c r="E20" s="110">
        <f>SUM(E18:E19)</f>
        <v>92</v>
      </c>
      <c r="F20" s="126">
        <f>SUM(F18:F19)</f>
        <v>225000000</v>
      </c>
      <c r="G20" s="111" t="s">
        <v>217</v>
      </c>
      <c r="H20" s="111"/>
      <c r="K20" s="116">
        <f>SUM(K4:K16)</f>
        <v>365</v>
      </c>
      <c r="L20" s="117">
        <f>SUM(L4:L15)</f>
        <v>135093306.5369863</v>
      </c>
      <c r="M20" t="s">
        <v>170</v>
      </c>
      <c r="N20" s="129">
        <f>+E8+E12+E17+E20</f>
        <v>365</v>
      </c>
    </row>
    <row r="21" spans="1:6" ht="12.75">
      <c r="A21" s="107">
        <v>38749</v>
      </c>
      <c r="B21" s="1" t="s">
        <v>21</v>
      </c>
      <c r="C21" s="81">
        <f>+D19</f>
        <v>225000000</v>
      </c>
      <c r="D21" s="81">
        <f>+C21</f>
        <v>225000000</v>
      </c>
      <c r="E21" s="78">
        <f>+A22-A21+1</f>
        <v>89</v>
      </c>
      <c r="F21" s="24">
        <f>+E21/E23*D21</f>
        <v>225000000</v>
      </c>
    </row>
    <row r="22" spans="1:12" ht="12.75">
      <c r="A22" s="107">
        <v>38837</v>
      </c>
      <c r="B22" s="1" t="s">
        <v>64</v>
      </c>
      <c r="C22" s="64">
        <v>0</v>
      </c>
      <c r="D22" s="81">
        <f>+C22+D21</f>
        <v>225000000</v>
      </c>
      <c r="E22" s="52"/>
      <c r="F22" s="1"/>
      <c r="I22" s="115"/>
      <c r="J22" s="115"/>
      <c r="K22" s="113"/>
      <c r="L22" s="115"/>
    </row>
    <row r="23" spans="1:12" ht="12.75">
      <c r="A23" s="107"/>
      <c r="C23" s="1"/>
      <c r="D23" s="1"/>
      <c r="E23" s="110">
        <f>SUM(E21:E22)</f>
        <v>89</v>
      </c>
      <c r="F23" s="126">
        <f>SUM(F21:F22)</f>
        <v>225000000</v>
      </c>
      <c r="G23" s="111" t="s">
        <v>169</v>
      </c>
      <c r="H23" s="111"/>
      <c r="I23" s="115">
        <v>225000000</v>
      </c>
      <c r="J23" s="115">
        <f>+I23</f>
        <v>225000000</v>
      </c>
      <c r="K23" s="115">
        <f>+A31-A21+1</f>
        <v>365</v>
      </c>
      <c r="L23" s="115">
        <f>+J23/K32*K23</f>
        <v>225000000</v>
      </c>
    </row>
    <row r="24" spans="1:12" ht="12.75">
      <c r="A24" s="107">
        <v>38838</v>
      </c>
      <c r="B24" s="1" t="s">
        <v>21</v>
      </c>
      <c r="C24" s="81">
        <f>+D22</f>
        <v>225000000</v>
      </c>
      <c r="D24" s="81">
        <f>+C24</f>
        <v>225000000</v>
      </c>
      <c r="E24" s="78">
        <f>+A25-A24+1</f>
        <v>92</v>
      </c>
      <c r="F24" s="24">
        <f>+E24/E26*D24</f>
        <v>225000000</v>
      </c>
      <c r="I24" s="115"/>
      <c r="J24" s="115"/>
      <c r="K24" s="113"/>
      <c r="L24" s="115"/>
    </row>
    <row r="25" spans="1:12" ht="12.75">
      <c r="A25" s="107">
        <v>38929</v>
      </c>
      <c r="B25" s="1" t="s">
        <v>64</v>
      </c>
      <c r="C25" s="64">
        <v>0</v>
      </c>
      <c r="D25" s="81">
        <f>+C25+D24</f>
        <v>225000000</v>
      </c>
      <c r="E25" s="52"/>
      <c r="F25" s="1"/>
      <c r="I25" s="115"/>
      <c r="J25" s="115"/>
      <c r="K25" s="113"/>
      <c r="L25" s="115"/>
    </row>
    <row r="26" spans="1:10" ht="12.75">
      <c r="A26" s="107"/>
      <c r="C26" s="1"/>
      <c r="D26" s="1"/>
      <c r="E26" s="110">
        <f>SUM(E24:E25)</f>
        <v>92</v>
      </c>
      <c r="F26" s="126">
        <f>SUM(F24:F25)</f>
        <v>225000000</v>
      </c>
      <c r="G26" s="111" t="s">
        <v>489</v>
      </c>
      <c r="I26" s="115"/>
      <c r="J26" s="115"/>
    </row>
    <row r="27" spans="1:12" ht="12.75">
      <c r="A27" s="107">
        <v>38930</v>
      </c>
      <c r="B27" s="1" t="s">
        <v>21</v>
      </c>
      <c r="C27" s="81">
        <f>+D25</f>
        <v>225000000</v>
      </c>
      <c r="D27" s="81">
        <f>+C27</f>
        <v>225000000</v>
      </c>
      <c r="E27" s="78">
        <f>+A28-A27+1</f>
        <v>92</v>
      </c>
      <c r="F27" s="24">
        <f>+E27/E29*D27</f>
        <v>225000000</v>
      </c>
      <c r="I27" s="115"/>
      <c r="J27" s="115"/>
      <c r="K27" s="113"/>
      <c r="L27" s="113"/>
    </row>
    <row r="28" spans="1:12" ht="12.75">
      <c r="A28" s="107">
        <v>39021</v>
      </c>
      <c r="B28" s="1" t="s">
        <v>64</v>
      </c>
      <c r="C28" s="64">
        <v>0</v>
      </c>
      <c r="D28" s="81">
        <f>+C28+D27</f>
        <v>225000000</v>
      </c>
      <c r="E28" s="1"/>
      <c r="F28" s="1"/>
      <c r="I28" s="115"/>
      <c r="J28" s="115"/>
      <c r="K28" s="113"/>
      <c r="L28" s="113"/>
    </row>
    <row r="29" spans="1:12" ht="12.75">
      <c r="A29" s="107"/>
      <c r="C29" s="1"/>
      <c r="D29" s="1"/>
      <c r="E29" s="110">
        <f>SUM(E27:E28)</f>
        <v>92</v>
      </c>
      <c r="F29" s="126">
        <f>SUM(F27:F28)</f>
        <v>225000000</v>
      </c>
      <c r="G29" s="111" t="s">
        <v>127</v>
      </c>
      <c r="I29" s="115"/>
      <c r="J29" s="115"/>
      <c r="K29" s="113"/>
      <c r="L29" s="113"/>
    </row>
    <row r="30" spans="1:12" ht="12.75">
      <c r="A30" s="107">
        <v>39022</v>
      </c>
      <c r="B30" s="1" t="s">
        <v>21</v>
      </c>
      <c r="C30" s="81">
        <f>+D28</f>
        <v>225000000</v>
      </c>
      <c r="D30" s="81">
        <f>+C30</f>
        <v>225000000</v>
      </c>
      <c r="E30" s="78">
        <f>+A31-A30+1</f>
        <v>92</v>
      </c>
      <c r="F30" s="24">
        <f>+E30/E32*D30</f>
        <v>225000000</v>
      </c>
      <c r="I30" s="115"/>
      <c r="J30" s="115"/>
      <c r="K30" s="113"/>
      <c r="L30" s="113"/>
    </row>
    <row r="31" spans="1:10" ht="12.75">
      <c r="A31" s="107">
        <v>39113</v>
      </c>
      <c r="B31" s="1" t="s">
        <v>64</v>
      </c>
      <c r="C31" s="64">
        <v>0</v>
      </c>
      <c r="D31" s="81">
        <f>+C31+D30</f>
        <v>225000000</v>
      </c>
      <c r="E31" s="1"/>
      <c r="F31" s="1"/>
      <c r="I31" s="134"/>
      <c r="J31" s="134"/>
    </row>
    <row r="32" spans="3:14" ht="12.75">
      <c r="C32" s="1"/>
      <c r="D32" s="1"/>
      <c r="E32" s="110">
        <f>SUM(E30:E31)</f>
        <v>92</v>
      </c>
      <c r="F32" s="126">
        <f>SUM(F30:F31)</f>
        <v>225000000</v>
      </c>
      <c r="G32" s="111" t="s">
        <v>383</v>
      </c>
      <c r="I32" s="134"/>
      <c r="J32" s="134"/>
      <c r="K32" s="116">
        <f>SUM(K22:K24)</f>
        <v>365</v>
      </c>
      <c r="L32" s="135">
        <f>SUM(L22:L24)</f>
        <v>225000000</v>
      </c>
      <c r="M32" t="s">
        <v>171</v>
      </c>
      <c r="N32" s="151">
        <f>+E23+E26+E29+E32</f>
        <v>365</v>
      </c>
    </row>
    <row r="33" spans="3:10" ht="12.75">
      <c r="C33" s="1"/>
      <c r="D33" s="1"/>
      <c r="E33" s="1"/>
      <c r="F33" s="1"/>
      <c r="I33" s="134"/>
      <c r="J33" s="134"/>
    </row>
    <row r="34" spans="3:10" ht="12.75">
      <c r="C34" s="1"/>
      <c r="D34" s="1"/>
      <c r="E34" s="1"/>
      <c r="F34" s="1"/>
      <c r="I34" s="134"/>
      <c r="J34" s="134"/>
    </row>
    <row r="35" spans="3:10" ht="12.75">
      <c r="C35" s="1"/>
      <c r="D35" s="1"/>
      <c r="E35" s="1"/>
      <c r="F35" s="1"/>
      <c r="I35" s="134"/>
      <c r="J35" s="134"/>
    </row>
    <row r="36" spans="3:10" ht="12.75">
      <c r="C36" s="1"/>
      <c r="D36" s="1"/>
      <c r="E36" s="1"/>
      <c r="F36" s="1"/>
      <c r="I36" s="134"/>
      <c r="J36" s="134"/>
    </row>
    <row r="37" spans="3:10" ht="12.75">
      <c r="C37" s="1"/>
      <c r="D37" s="1"/>
      <c r="E37" s="1"/>
      <c r="F37" s="1"/>
      <c r="I37" s="134"/>
      <c r="J37" s="134"/>
    </row>
    <row r="38" spans="3:10" ht="12.75">
      <c r="C38" s="1"/>
      <c r="D38" s="1"/>
      <c r="E38" s="1"/>
      <c r="F38" s="1"/>
      <c r="I38" s="134"/>
      <c r="J38" s="134"/>
    </row>
    <row r="39" spans="3:10" ht="12.75">
      <c r="C39" s="1"/>
      <c r="D39" s="1"/>
      <c r="E39" s="1"/>
      <c r="F39" s="1"/>
      <c r="I39" s="134"/>
      <c r="J39" s="134"/>
    </row>
    <row r="40" spans="3:10" ht="12.75">
      <c r="C40" s="1"/>
      <c r="D40" s="1"/>
      <c r="E40" s="1"/>
      <c r="F40" s="1"/>
      <c r="I40" s="134"/>
      <c r="J40" s="134"/>
    </row>
    <row r="41" spans="3:10" ht="12.75">
      <c r="C41" s="1"/>
      <c r="D41" s="1"/>
      <c r="E41" s="1"/>
      <c r="F41" s="1"/>
      <c r="I41" s="134"/>
      <c r="J41" s="134"/>
    </row>
    <row r="42" spans="3:10" ht="12.75">
      <c r="C42" s="1"/>
      <c r="D42" s="1"/>
      <c r="E42" s="1"/>
      <c r="F42" s="1"/>
      <c r="I42" s="134"/>
      <c r="J42" s="134"/>
    </row>
    <row r="43" spans="3:10" ht="12.75">
      <c r="C43" s="1"/>
      <c r="D43" s="1"/>
      <c r="E43" s="1"/>
      <c r="F43" s="1"/>
      <c r="I43" s="134"/>
      <c r="J43" s="134"/>
    </row>
    <row r="44" spans="3:10" ht="12.75">
      <c r="C44" s="1"/>
      <c r="D44" s="1"/>
      <c r="E44" s="1"/>
      <c r="F44" s="1"/>
      <c r="I44" s="134"/>
      <c r="J44" s="134"/>
    </row>
    <row r="45" spans="3:10" ht="12.75">
      <c r="C45" s="1"/>
      <c r="D45" s="1"/>
      <c r="E45" s="1"/>
      <c r="F45" s="1"/>
      <c r="I45" s="134"/>
      <c r="J45" s="134"/>
    </row>
    <row r="46" spans="3:10" ht="12.75">
      <c r="C46" s="1"/>
      <c r="D46" s="1"/>
      <c r="E46" s="1"/>
      <c r="F46" s="1"/>
      <c r="I46" s="134"/>
      <c r="J46" s="134"/>
    </row>
    <row r="47" spans="3:10" ht="12.75">
      <c r="C47" s="1"/>
      <c r="D47" s="1"/>
      <c r="E47" s="1"/>
      <c r="F47" s="1"/>
      <c r="I47" s="134"/>
      <c r="J47" s="134"/>
    </row>
    <row r="48" spans="3:10" ht="12.75">
      <c r="C48" s="1"/>
      <c r="D48" s="1"/>
      <c r="E48" s="1"/>
      <c r="F48" s="1"/>
      <c r="I48" s="134"/>
      <c r="J48" s="134"/>
    </row>
    <row r="49" spans="3:10" ht="12.75">
      <c r="C49" s="1"/>
      <c r="D49" s="1"/>
      <c r="E49" s="1"/>
      <c r="F49" s="1"/>
      <c r="I49" s="134"/>
      <c r="J49" s="134"/>
    </row>
    <row r="50" spans="3:10" ht="12.75">
      <c r="C50" s="1"/>
      <c r="D50" s="1"/>
      <c r="E50" s="1"/>
      <c r="F50" s="1"/>
      <c r="I50" s="134"/>
      <c r="J50" s="134"/>
    </row>
    <row r="51" spans="3:10" ht="12.75">
      <c r="C51" s="1"/>
      <c r="D51" s="1"/>
      <c r="E51" s="1"/>
      <c r="F51" s="1"/>
      <c r="I51" s="134"/>
      <c r="J51" s="134"/>
    </row>
    <row r="52" spans="3:10" ht="12.75">
      <c r="C52" s="1"/>
      <c r="D52" s="1"/>
      <c r="E52" s="1"/>
      <c r="F52" s="1"/>
      <c r="I52" s="134"/>
      <c r="J52" s="134"/>
    </row>
    <row r="53" spans="3:10" ht="12.75">
      <c r="C53" s="1"/>
      <c r="D53" s="1"/>
      <c r="E53" s="1"/>
      <c r="F53" s="1"/>
      <c r="I53" s="134"/>
      <c r="J53" s="134"/>
    </row>
    <row r="54" spans="9:10" ht="12.75">
      <c r="I54" s="134"/>
      <c r="J54" s="134"/>
    </row>
    <row r="55" spans="9:10" ht="12.75">
      <c r="I55" s="134"/>
      <c r="J55" s="134"/>
    </row>
    <row r="56" spans="9:10" ht="12.75">
      <c r="I56" s="134"/>
      <c r="J56" s="134"/>
    </row>
    <row r="57" spans="9:10" ht="12.75">
      <c r="I57" s="134"/>
      <c r="J57" s="134"/>
    </row>
    <row r="58" spans="9:10" ht="12.75">
      <c r="I58" s="134"/>
      <c r="J58" s="134"/>
    </row>
    <row r="59" spans="9:10" ht="12.75">
      <c r="I59" s="134"/>
      <c r="J59" s="134"/>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94"/>
  <sheetViews>
    <sheetView workbookViewId="0" topLeftCell="A16">
      <selection activeCell="K56" sqref="K56"/>
    </sheetView>
  </sheetViews>
  <sheetFormatPr defaultColWidth="9.140625" defaultRowHeight="12.75"/>
  <cols>
    <col min="1" max="1" width="4.421875" style="3" customWidth="1"/>
    <col min="2" max="2" width="45.57421875" style="3" customWidth="1"/>
    <col min="3" max="3" width="18.7109375" style="3" customWidth="1"/>
    <col min="4" max="4" width="16.421875" style="3" bestFit="1" customWidth="1"/>
    <col min="5" max="5" width="11.00390625" style="3" bestFit="1" customWidth="1"/>
    <col min="6" max="6" width="13.8515625" style="3"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5" s="9" customFormat="1" ht="12.75" customHeight="1">
      <c r="A1" s="307" t="s">
        <v>536</v>
      </c>
      <c r="B1" s="307"/>
      <c r="C1" s="307"/>
      <c r="D1" s="307"/>
      <c r="E1" s="1"/>
    </row>
    <row r="2" spans="1:5" s="9" customFormat="1" ht="12">
      <c r="A2" s="309" t="s">
        <v>455</v>
      </c>
      <c r="B2" s="309"/>
      <c r="C2" s="309"/>
      <c r="D2" s="309"/>
      <c r="E2" s="1"/>
    </row>
    <row r="3" spans="1:5" s="9" customFormat="1" ht="12">
      <c r="A3" s="307"/>
      <c r="B3" s="307"/>
      <c r="C3" s="307"/>
      <c r="D3" s="307"/>
      <c r="E3" s="1"/>
    </row>
    <row r="4" spans="1:5" s="9" customFormat="1" ht="12">
      <c r="A4" s="307" t="str">
        <f>+'CF'!A4</f>
        <v>Quarterly report on consolidated results for the fourth quarter ended 31 January 2007</v>
      </c>
      <c r="B4" s="307"/>
      <c r="C4" s="307"/>
      <c r="D4" s="307"/>
      <c r="E4" s="1"/>
    </row>
    <row r="5" spans="1:5" s="9" customFormat="1" ht="12">
      <c r="A5" s="307" t="s">
        <v>541</v>
      </c>
      <c r="B5" s="307"/>
      <c r="C5" s="307"/>
      <c r="D5" s="307"/>
      <c r="E5" s="1"/>
    </row>
    <row r="6" spans="1:4" s="1" customFormat="1" ht="12">
      <c r="A6" s="324"/>
      <c r="B6" s="324"/>
      <c r="C6" s="324"/>
      <c r="D6" s="324"/>
    </row>
    <row r="7" spans="1:4" s="1" customFormat="1" ht="12">
      <c r="A7" s="4"/>
      <c r="B7" s="4"/>
      <c r="C7" s="4"/>
      <c r="D7" s="4"/>
    </row>
    <row r="8" spans="3:11" ht="12">
      <c r="C8" s="41"/>
      <c r="D8" s="41"/>
      <c r="E8" s="20"/>
      <c r="F8" s="20"/>
      <c r="G8" s="20"/>
      <c r="H8" s="20"/>
      <c r="I8" s="20"/>
      <c r="J8" s="20"/>
      <c r="K8" s="20"/>
    </row>
    <row r="9" spans="3:11" ht="12">
      <c r="C9" s="42" t="str">
        <f>+'CF'!D9</f>
        <v>12 months ended</v>
      </c>
      <c r="D9" s="42"/>
      <c r="E9" s="20"/>
      <c r="F9" s="20"/>
      <c r="G9" s="20"/>
      <c r="H9" s="20"/>
      <c r="I9" s="20"/>
      <c r="J9" s="20">
        <v>1691</v>
      </c>
      <c r="K9" s="20"/>
    </row>
    <row r="10" spans="3:11" ht="12">
      <c r="C10" s="43">
        <f>+'CF'!D10</f>
        <v>39113</v>
      </c>
      <c r="D10" s="48"/>
      <c r="E10" s="20"/>
      <c r="F10" s="20"/>
      <c r="G10" s="20"/>
      <c r="H10" s="20"/>
      <c r="I10" s="20"/>
      <c r="J10" s="20">
        <v>-735</v>
      </c>
      <c r="K10" s="20"/>
    </row>
    <row r="11" spans="3:11" ht="12">
      <c r="C11" s="35" t="s">
        <v>542</v>
      </c>
      <c r="D11" s="35"/>
      <c r="E11" s="20"/>
      <c r="F11" s="20"/>
      <c r="G11" s="20"/>
      <c r="H11" s="20"/>
      <c r="I11" s="20"/>
      <c r="J11" s="20">
        <f>SUM(J9:J10)</f>
        <v>956</v>
      </c>
      <c r="K11" s="20"/>
    </row>
    <row r="12" spans="3:11" ht="12">
      <c r="C12" s="21"/>
      <c r="D12" s="22"/>
      <c r="E12" s="20"/>
      <c r="F12" s="58" t="s">
        <v>29</v>
      </c>
      <c r="G12" s="20"/>
      <c r="H12" s="20"/>
      <c r="I12" s="20"/>
      <c r="J12" s="20"/>
      <c r="K12" s="20"/>
    </row>
    <row r="13" spans="1:11" ht="12">
      <c r="A13" s="23" t="s">
        <v>481</v>
      </c>
      <c r="B13" s="23"/>
      <c r="C13" s="24"/>
      <c r="D13" s="24"/>
      <c r="E13" s="60" t="s">
        <v>25</v>
      </c>
      <c r="F13" s="58" t="s">
        <v>25</v>
      </c>
      <c r="G13" s="60" t="s">
        <v>30</v>
      </c>
      <c r="H13" s="58" t="s">
        <v>33</v>
      </c>
      <c r="I13" s="24"/>
      <c r="J13" s="24"/>
      <c r="K13" s="24"/>
    </row>
    <row r="14" spans="2:11" ht="13.5" customHeight="1">
      <c r="B14" s="3" t="s">
        <v>474</v>
      </c>
      <c r="C14" s="24">
        <f>+'Income St'!F33</f>
        <v>-147</v>
      </c>
      <c r="D14" s="20" t="s">
        <v>543</v>
      </c>
      <c r="F14" s="24">
        <f>+C14+E14</f>
        <v>-147</v>
      </c>
      <c r="G14" s="24"/>
      <c r="H14" s="83">
        <f>+F14+G14</f>
        <v>-147</v>
      </c>
      <c r="I14" s="24"/>
      <c r="J14" s="24">
        <v>478</v>
      </c>
      <c r="K14" s="24"/>
    </row>
    <row r="15" spans="3:11" ht="12">
      <c r="C15" s="24"/>
      <c r="D15" s="24"/>
      <c r="E15" s="24"/>
      <c r="F15" s="24"/>
      <c r="G15" s="24"/>
      <c r="H15" s="83"/>
      <c r="I15" s="24"/>
      <c r="J15" s="24">
        <v>-1213</v>
      </c>
      <c r="K15" s="24"/>
    </row>
    <row r="16" spans="2:11" ht="12">
      <c r="B16" s="3" t="s">
        <v>482</v>
      </c>
      <c r="C16" s="24"/>
      <c r="D16" s="24">
        <v>0</v>
      </c>
      <c r="E16" s="24"/>
      <c r="F16" s="24"/>
      <c r="G16" s="24"/>
      <c r="H16" s="83"/>
      <c r="I16" s="24"/>
      <c r="J16" s="24">
        <f>SUM(J14:J15)</f>
        <v>-735</v>
      </c>
      <c r="K16" s="24"/>
    </row>
    <row r="17" spans="2:11" ht="12">
      <c r="B17" s="3" t="s">
        <v>36</v>
      </c>
      <c r="C17" s="242">
        <f>30.146*3.697+24.755*3.2183+25.11*3.2336-3.80374*3.6535-8.289*3.6729+28.201*3.2567+7.5*0.8591*3.2167+131.08*3.2167+15.189*3.6465</f>
        <v>817.572765785</v>
      </c>
      <c r="D17" s="24">
        <v>0</v>
      </c>
      <c r="E17" s="24"/>
      <c r="F17" s="24">
        <f>+C17+E17</f>
        <v>817.572765785</v>
      </c>
      <c r="G17" s="24"/>
      <c r="H17" s="83">
        <f>+F17+G17</f>
        <v>817.572765785</v>
      </c>
      <c r="I17" s="24"/>
      <c r="J17" s="24"/>
      <c r="K17" s="24"/>
    </row>
    <row r="18" spans="2:11" ht="12">
      <c r="B18" s="3" t="s">
        <v>470</v>
      </c>
      <c r="C18" s="242">
        <v>1836</v>
      </c>
      <c r="D18" s="24">
        <v>0</v>
      </c>
      <c r="E18" s="24"/>
      <c r="F18" s="24">
        <f>+C18+E18</f>
        <v>1836</v>
      </c>
      <c r="G18" s="24"/>
      <c r="H18" s="83">
        <f>+F18+G18</f>
        <v>1836</v>
      </c>
      <c r="I18" s="24"/>
      <c r="J18" s="24"/>
      <c r="K18" s="24"/>
    </row>
    <row r="19" spans="2:11" ht="12">
      <c r="B19" s="3" t="s">
        <v>239</v>
      </c>
      <c r="C19" s="242">
        <v>343</v>
      </c>
      <c r="D19" s="24">
        <v>0</v>
      </c>
      <c r="E19" s="24"/>
      <c r="F19" s="24">
        <f>+C19+E19</f>
        <v>343</v>
      </c>
      <c r="G19" s="24"/>
      <c r="H19" s="83">
        <f>+F19+G19</f>
        <v>343</v>
      </c>
      <c r="I19" s="24"/>
      <c r="J19" s="24"/>
      <c r="K19" s="24"/>
    </row>
    <row r="20" spans="2:11" ht="12">
      <c r="B20" s="3" t="s">
        <v>243</v>
      </c>
      <c r="C20" s="242">
        <f>396+396+132</f>
        <v>924</v>
      </c>
      <c r="D20" s="24">
        <v>0</v>
      </c>
      <c r="E20" s="24"/>
      <c r="F20" s="24">
        <f>+C20+E20</f>
        <v>924</v>
      </c>
      <c r="G20" s="24"/>
      <c r="H20" s="83">
        <f>+F20+G20</f>
        <v>924</v>
      </c>
      <c r="I20" s="24"/>
      <c r="J20" s="24"/>
      <c r="K20" s="24"/>
    </row>
    <row r="21" spans="2:11" ht="12">
      <c r="B21" s="3" t="s">
        <v>61</v>
      </c>
      <c r="C21" s="24"/>
      <c r="D21" s="24">
        <v>0</v>
      </c>
      <c r="E21" s="24"/>
      <c r="F21" s="24">
        <f>+C21+E21</f>
        <v>0</v>
      </c>
      <c r="G21" s="60">
        <v>604</v>
      </c>
      <c r="H21" s="83">
        <f>+F21+G21</f>
        <v>604</v>
      </c>
      <c r="I21" s="24"/>
      <c r="J21" s="24"/>
      <c r="K21" s="24"/>
    </row>
    <row r="22" spans="1:11" ht="12">
      <c r="A22" s="3" t="s">
        <v>483</v>
      </c>
      <c r="C22" s="25">
        <f>SUM(C14:C21)</f>
        <v>3773.5727657850002</v>
      </c>
      <c r="D22" s="24">
        <v>0</v>
      </c>
      <c r="E22" s="24"/>
      <c r="F22" s="25">
        <f>SUM(F14:F21)</f>
        <v>3773.5727657850002</v>
      </c>
      <c r="G22" s="25"/>
      <c r="H22" s="84">
        <f>SUM(H14:H21)</f>
        <v>4377.572765785</v>
      </c>
      <c r="I22" s="25"/>
      <c r="J22" s="25"/>
      <c r="K22" s="25"/>
    </row>
    <row r="23" spans="3:11" ht="12">
      <c r="C23" s="24"/>
      <c r="D23" s="24"/>
      <c r="E23" s="24"/>
      <c r="F23" s="24"/>
      <c r="G23" s="24"/>
      <c r="H23" s="83"/>
      <c r="I23" s="24"/>
      <c r="J23" s="24"/>
      <c r="K23" s="24"/>
    </row>
    <row r="24" spans="1:11" ht="12">
      <c r="A24" s="3" t="s">
        <v>484</v>
      </c>
      <c r="C24" s="24"/>
      <c r="D24" s="24"/>
      <c r="E24" s="24"/>
      <c r="F24" s="24"/>
      <c r="G24" s="24"/>
      <c r="H24" s="83"/>
      <c r="I24" s="24"/>
      <c r="J24" s="24"/>
      <c r="K24" s="24"/>
    </row>
    <row r="25" spans="2:11" ht="12">
      <c r="B25" s="3" t="s">
        <v>8</v>
      </c>
      <c r="C25" s="24">
        <v>0</v>
      </c>
      <c r="D25" s="24"/>
      <c r="E25" s="24"/>
      <c r="F25" s="24">
        <f aca="true" t="shared" si="0" ref="F25:F35">+C25+E25</f>
        <v>0</v>
      </c>
      <c r="G25" s="24"/>
      <c r="H25" s="83">
        <f aca="true" t="shared" si="1" ref="H25:H35">+F25+G25</f>
        <v>0</v>
      </c>
      <c r="I25" s="24"/>
      <c r="J25" s="24"/>
      <c r="K25" s="24"/>
    </row>
    <row r="26" spans="2:11" ht="12">
      <c r="B26" s="3" t="s">
        <v>10</v>
      </c>
      <c r="C26" s="24">
        <f>-'Balance Sheet'!C24+'Balance Sheet'!E24-C17</f>
        <v>-359.572765785</v>
      </c>
      <c r="D26" s="24">
        <v>0</v>
      </c>
      <c r="E26" s="24"/>
      <c r="F26" s="24">
        <f t="shared" si="0"/>
        <v>-359.572765785</v>
      </c>
      <c r="G26" s="24"/>
      <c r="H26" s="83">
        <f t="shared" si="1"/>
        <v>-359.572765785</v>
      </c>
      <c r="I26" s="24"/>
      <c r="J26" s="24"/>
      <c r="K26" s="24"/>
    </row>
    <row r="27" spans="2:11" ht="12">
      <c r="B27" s="3" t="s">
        <v>545</v>
      </c>
      <c r="C27" s="24">
        <f>-'Balance Sheet'!C25+'Balance Sheet'!E25-'Balance Sheet'!C18+'Balance Sheet'!E18</f>
        <v>-4032</v>
      </c>
      <c r="D27" s="24"/>
      <c r="E27" s="24"/>
      <c r="F27" s="24">
        <f t="shared" si="0"/>
        <v>-4032</v>
      </c>
      <c r="G27" s="24"/>
      <c r="H27" s="83">
        <f t="shared" si="1"/>
        <v>-4032</v>
      </c>
      <c r="I27" s="24"/>
      <c r="J27" s="24"/>
      <c r="K27" s="24"/>
    </row>
    <row r="28" spans="2:11" ht="12">
      <c r="B28" s="3" t="s">
        <v>125</v>
      </c>
      <c r="C28" s="213">
        <f>'Balance Sheet'!E23-'Balance Sheet'!C23</f>
        <v>13</v>
      </c>
      <c r="D28" s="24"/>
      <c r="E28" s="24"/>
      <c r="F28" s="24">
        <f t="shared" si="0"/>
        <v>13</v>
      </c>
      <c r="G28" s="24"/>
      <c r="H28" s="83">
        <f t="shared" si="1"/>
        <v>13</v>
      </c>
      <c r="I28" s="24"/>
      <c r="J28" s="24"/>
      <c r="K28" s="24"/>
    </row>
    <row r="29" spans="2:11" ht="12">
      <c r="B29" s="3" t="s">
        <v>11</v>
      </c>
      <c r="C29" s="24">
        <f>+'Balance Sheet'!C50-'Balance Sheet'!E50</f>
        <v>100</v>
      </c>
      <c r="D29" s="24"/>
      <c r="E29" s="24"/>
      <c r="F29" s="24">
        <f t="shared" si="0"/>
        <v>100</v>
      </c>
      <c r="G29" s="24"/>
      <c r="H29" s="83">
        <f t="shared" si="1"/>
        <v>100</v>
      </c>
      <c r="I29" s="24"/>
      <c r="J29" s="24"/>
      <c r="K29" s="24"/>
    </row>
    <row r="30" spans="2:11" ht="12">
      <c r="B30" s="3" t="s">
        <v>14</v>
      </c>
      <c r="C30" s="24">
        <f>+'Balance Sheet'!C53-'Balance Sheet'!E53</f>
        <v>2261</v>
      </c>
      <c r="D30" s="24">
        <v>0</v>
      </c>
      <c r="E30" s="24"/>
      <c r="F30" s="24">
        <f t="shared" si="0"/>
        <v>2261</v>
      </c>
      <c r="G30" s="24"/>
      <c r="H30" s="83">
        <f t="shared" si="1"/>
        <v>2261</v>
      </c>
      <c r="I30" s="24"/>
      <c r="J30" s="24"/>
      <c r="K30" s="24"/>
    </row>
    <row r="31" spans="2:11" ht="12">
      <c r="B31" s="3" t="s">
        <v>16</v>
      </c>
      <c r="C31" s="24">
        <f>+'Balance Sheet'!C52-'Balance Sheet'!E52</f>
        <v>6015</v>
      </c>
      <c r="D31" s="24"/>
      <c r="E31" s="24"/>
      <c r="F31" s="24">
        <f t="shared" si="0"/>
        <v>6015</v>
      </c>
      <c r="G31" s="24"/>
      <c r="H31" s="83">
        <f t="shared" si="1"/>
        <v>6015</v>
      </c>
      <c r="I31" s="24"/>
      <c r="J31" s="24"/>
      <c r="K31" s="24"/>
    </row>
    <row r="32" spans="2:11" ht="12">
      <c r="B32" s="3" t="s">
        <v>548</v>
      </c>
      <c r="C32" s="24">
        <f>+'Balance Sheet'!C55-'Balance Sheet'!E55+'Income St'!F35-C38</f>
        <v>56.656517500000064</v>
      </c>
      <c r="D32" s="24">
        <v>0</v>
      </c>
      <c r="E32" s="24"/>
      <c r="F32" s="24">
        <f t="shared" si="0"/>
        <v>56.656517500000064</v>
      </c>
      <c r="G32" s="24"/>
      <c r="H32" s="83">
        <f t="shared" si="1"/>
        <v>56.656517500000064</v>
      </c>
      <c r="I32" s="24"/>
      <c r="J32" s="24"/>
      <c r="K32" s="24"/>
    </row>
    <row r="33" spans="2:11" ht="12">
      <c r="B33" s="3" t="s">
        <v>17</v>
      </c>
      <c r="C33" s="24">
        <f>-'Balance Sheet'!C26+'Balance Sheet'!E26+'Balance Sheet'!C51-'Balance Sheet'!E51</f>
        <v>167</v>
      </c>
      <c r="D33" s="24">
        <v>0</v>
      </c>
      <c r="E33" s="24"/>
      <c r="F33" s="24">
        <f t="shared" si="0"/>
        <v>167</v>
      </c>
      <c r="G33" s="24"/>
      <c r="H33" s="83">
        <f t="shared" si="1"/>
        <v>167</v>
      </c>
      <c r="I33" s="24"/>
      <c r="J33" s="24"/>
      <c r="K33" s="24"/>
    </row>
    <row r="34" spans="2:11" ht="12">
      <c r="B34" s="3" t="s">
        <v>280</v>
      </c>
      <c r="C34" s="24">
        <f>-'Balance Sheet'!C19+'Balance Sheet'!E19</f>
        <v>-170</v>
      </c>
      <c r="D34" s="24"/>
      <c r="E34" s="24"/>
      <c r="F34" s="24">
        <f t="shared" si="0"/>
        <v>-170</v>
      </c>
      <c r="G34" s="24"/>
      <c r="H34" s="83">
        <f t="shared" si="1"/>
        <v>-170</v>
      </c>
      <c r="I34" s="24"/>
      <c r="J34" s="24"/>
      <c r="K34" s="24"/>
    </row>
    <row r="35" spans="2:11" ht="12">
      <c r="B35" s="3" t="s">
        <v>168</v>
      </c>
      <c r="C35" s="24">
        <f>+'Balance Sheet'!C46-'Balance Sheet'!E46</f>
        <v>122</v>
      </c>
      <c r="D35" s="24"/>
      <c r="E35" s="24"/>
      <c r="F35" s="24">
        <f t="shared" si="0"/>
        <v>122</v>
      </c>
      <c r="G35" s="24"/>
      <c r="H35" s="83">
        <f t="shared" si="1"/>
        <v>122</v>
      </c>
      <c r="I35" s="24"/>
      <c r="J35" s="24"/>
      <c r="K35" s="24"/>
    </row>
    <row r="36" spans="1:11" ht="12">
      <c r="A36" s="3" t="s">
        <v>485</v>
      </c>
      <c r="C36" s="25">
        <f>SUM(C22:C35)</f>
        <v>7946.6565175</v>
      </c>
      <c r="D36" s="25">
        <f>SUM(D22:D33)</f>
        <v>0</v>
      </c>
      <c r="E36" s="24"/>
      <c r="F36" s="25">
        <f>SUM(F22:F35)</f>
        <v>7946.6565175</v>
      </c>
      <c r="G36" s="25"/>
      <c r="H36" s="84">
        <f>SUM(H22:H35)</f>
        <v>8550.6565175</v>
      </c>
      <c r="I36" s="25"/>
      <c r="J36" s="25"/>
      <c r="K36" s="25"/>
    </row>
    <row r="37" spans="3:11" ht="12">
      <c r="C37" s="24"/>
      <c r="D37" s="24"/>
      <c r="E37" s="24"/>
      <c r="F37" s="24"/>
      <c r="G37" s="24"/>
      <c r="H37" s="83"/>
      <c r="I37" s="24"/>
      <c r="J37" s="24"/>
      <c r="K37" s="24"/>
    </row>
    <row r="38" spans="2:11" ht="12">
      <c r="B38" s="3" t="s">
        <v>544</v>
      </c>
      <c r="C38" s="242">
        <f>-47.8*3.2183-218.7*3.697-0.256*3.2183+7.532*3.2428-54.369*3.2167</f>
        <v>-1113.6565175</v>
      </c>
      <c r="D38" s="24"/>
      <c r="E38" s="24"/>
      <c r="F38" s="24">
        <f>+C38+E38</f>
        <v>-1113.6565175</v>
      </c>
      <c r="G38" s="25"/>
      <c r="H38" s="83">
        <f>+F38+G38</f>
        <v>-1113.6565175</v>
      </c>
      <c r="I38" s="25"/>
      <c r="J38" s="24"/>
      <c r="K38" s="24"/>
    </row>
    <row r="39" spans="1:11" ht="12">
      <c r="A39" s="3" t="s">
        <v>486</v>
      </c>
      <c r="C39" s="25">
        <f>SUM(C36:C38)</f>
        <v>6833</v>
      </c>
      <c r="D39" s="25">
        <f>SUM(D36:D38)</f>
        <v>0</v>
      </c>
      <c r="E39" s="24"/>
      <c r="F39" s="25">
        <f>SUM(F36:F38)</f>
        <v>6833</v>
      </c>
      <c r="G39" s="25"/>
      <c r="H39" s="84">
        <f>SUM(H36:H38)</f>
        <v>7437</v>
      </c>
      <c r="I39" s="25"/>
      <c r="J39" s="25"/>
      <c r="K39" s="25"/>
    </row>
    <row r="40" spans="3:11" ht="12">
      <c r="C40" s="25"/>
      <c r="D40" s="25"/>
      <c r="E40" s="24"/>
      <c r="F40" s="25"/>
      <c r="G40" s="25"/>
      <c r="H40" s="84"/>
      <c r="I40" s="24"/>
      <c r="J40" s="25"/>
      <c r="K40" s="25"/>
    </row>
    <row r="41" spans="1:11" ht="12">
      <c r="A41" s="23" t="s">
        <v>487</v>
      </c>
      <c r="C41" s="24"/>
      <c r="D41" s="24"/>
      <c r="E41" s="24"/>
      <c r="F41" s="24"/>
      <c r="G41" s="24"/>
      <c r="H41" s="83"/>
      <c r="I41" s="24"/>
      <c r="J41" s="24"/>
      <c r="K41" s="24"/>
    </row>
    <row r="42" spans="3:11" ht="12">
      <c r="C42" s="24"/>
      <c r="D42" s="24"/>
      <c r="E42" s="24"/>
      <c r="F42" s="24"/>
      <c r="G42" s="24"/>
      <c r="H42" s="83"/>
      <c r="I42" s="24"/>
      <c r="J42" s="24"/>
      <c r="K42" s="24"/>
    </row>
    <row r="43" spans="2:11" ht="12">
      <c r="B43" s="3" t="s">
        <v>240</v>
      </c>
      <c r="C43" s="24">
        <f>-'Balance Sheet'!C17+'Balance Sheet'!E17-C19</f>
        <v>-3035</v>
      </c>
      <c r="D43" s="24">
        <v>0</v>
      </c>
      <c r="E43" s="24"/>
      <c r="F43" s="24">
        <f>+C43+E43</f>
        <v>-3035</v>
      </c>
      <c r="G43" s="24">
        <v>0</v>
      </c>
      <c r="H43" s="83">
        <f>+F43+G43</f>
        <v>-3035</v>
      </c>
      <c r="I43" s="24"/>
      <c r="J43" s="24"/>
      <c r="K43" s="24"/>
    </row>
    <row r="44" spans="2:11" ht="12">
      <c r="B44" s="3" t="s">
        <v>26</v>
      </c>
      <c r="C44" s="24"/>
      <c r="D44" s="24"/>
      <c r="E44" s="24"/>
      <c r="F44" s="24">
        <f>+C44+E44</f>
        <v>0</v>
      </c>
      <c r="G44" s="24"/>
      <c r="H44" s="83">
        <f>+F44+G44</f>
        <v>0</v>
      </c>
      <c r="I44" s="24"/>
      <c r="J44" s="24"/>
      <c r="K44" s="24"/>
    </row>
    <row r="45" spans="2:11" ht="12">
      <c r="B45" s="238" t="s">
        <v>549</v>
      </c>
      <c r="C45" s="24">
        <f>-'Balance Sheet'!C16+'Balance Sheet'!E16</f>
        <v>-4888</v>
      </c>
      <c r="D45" s="24"/>
      <c r="E45" s="24"/>
      <c r="F45" s="24">
        <f>+C45+E45</f>
        <v>-4888</v>
      </c>
      <c r="G45" s="24"/>
      <c r="H45" s="83">
        <f>+F45+G45</f>
        <v>-4888</v>
      </c>
      <c r="I45" s="24"/>
      <c r="J45" s="24"/>
      <c r="K45" s="24"/>
    </row>
    <row r="46" spans="2:11" ht="12">
      <c r="B46" s="3" t="s">
        <v>488</v>
      </c>
      <c r="C46" s="24">
        <f>-'Balance Sheet'!C15+'Balance Sheet'!E15-C18</f>
        <v>-5792</v>
      </c>
      <c r="D46" s="24">
        <v>0</v>
      </c>
      <c r="E46" s="24"/>
      <c r="F46" s="24">
        <f>+C46+E46</f>
        <v>-5792</v>
      </c>
      <c r="G46" s="25"/>
      <c r="H46" s="83">
        <f>+F46+G46</f>
        <v>-5792</v>
      </c>
      <c r="I46" s="25"/>
      <c r="J46" s="24"/>
      <c r="K46" s="24"/>
    </row>
    <row r="47" spans="1:11" ht="12">
      <c r="A47" s="3" t="s">
        <v>490</v>
      </c>
      <c r="C47" s="25">
        <f>SUM(C41:C46)</f>
        <v>-13715</v>
      </c>
      <c r="D47" s="25">
        <v>0</v>
      </c>
      <c r="E47" s="24"/>
      <c r="F47" s="25">
        <f>SUM(F41:F46)</f>
        <v>-13715</v>
      </c>
      <c r="G47" s="25"/>
      <c r="H47" s="84">
        <f>SUM(H41:H46)</f>
        <v>-13715</v>
      </c>
      <c r="I47" s="25"/>
      <c r="J47" s="25"/>
      <c r="K47" s="25"/>
    </row>
    <row r="48" spans="3:11" ht="12">
      <c r="C48" s="24"/>
      <c r="D48" s="24"/>
      <c r="E48" s="24"/>
      <c r="F48" s="24"/>
      <c r="G48" s="24"/>
      <c r="H48" s="83"/>
      <c r="I48" s="24"/>
      <c r="J48" s="24"/>
      <c r="K48" s="24"/>
    </row>
    <row r="49" spans="1:11" ht="12">
      <c r="A49" s="23" t="s">
        <v>491</v>
      </c>
      <c r="C49" s="25"/>
      <c r="D49" s="25"/>
      <c r="E49" s="24"/>
      <c r="F49" s="25"/>
      <c r="G49" s="25"/>
      <c r="H49" s="84"/>
      <c r="I49" s="25"/>
      <c r="J49" s="25"/>
      <c r="K49" s="25"/>
    </row>
    <row r="50" spans="3:11" ht="12">
      <c r="C50" s="24"/>
      <c r="D50" s="24"/>
      <c r="E50" s="24"/>
      <c r="F50" s="24"/>
      <c r="G50" s="24"/>
      <c r="H50" s="83"/>
      <c r="I50" s="24"/>
      <c r="J50" s="24"/>
      <c r="K50" s="24"/>
    </row>
    <row r="51" spans="2:11" ht="12">
      <c r="B51" s="3" t="s">
        <v>266</v>
      </c>
      <c r="C51" s="24">
        <f>+'Balance Sheet'!C54-'Balance Sheet'!E54</f>
        <v>440</v>
      </c>
      <c r="D51" s="24">
        <v>0</v>
      </c>
      <c r="E51" s="24"/>
      <c r="F51" s="24">
        <f aca="true" t="shared" si="2" ref="F51:F56">+C51+E51</f>
        <v>440</v>
      </c>
      <c r="G51" s="25"/>
      <c r="H51" s="83">
        <f aca="true" t="shared" si="3" ref="H51:H56">+F51+G51</f>
        <v>440</v>
      </c>
      <c r="I51" s="24"/>
      <c r="J51" s="24"/>
      <c r="K51" s="24"/>
    </row>
    <row r="52" spans="2:11" ht="12">
      <c r="B52" s="3" t="s">
        <v>247</v>
      </c>
      <c r="C52" s="24">
        <f>+'Balance Sheet'!C45-'Balance Sheet'!E45</f>
        <v>292</v>
      </c>
      <c r="D52" s="24"/>
      <c r="E52" s="24"/>
      <c r="F52" s="24">
        <f t="shared" si="2"/>
        <v>292</v>
      </c>
      <c r="G52" s="25"/>
      <c r="H52" s="83">
        <f t="shared" si="3"/>
        <v>292</v>
      </c>
      <c r="I52" s="24"/>
      <c r="J52" s="24"/>
      <c r="K52" s="24"/>
    </row>
    <row r="53" spans="2:11" ht="12">
      <c r="B53" s="3" t="s">
        <v>76</v>
      </c>
      <c r="C53" s="102">
        <v>0</v>
      </c>
      <c r="D53" s="24">
        <v>0</v>
      </c>
      <c r="E53" s="24"/>
      <c r="F53" s="24">
        <f t="shared" si="2"/>
        <v>0</v>
      </c>
      <c r="G53" s="25"/>
      <c r="H53" s="83">
        <f t="shared" si="3"/>
        <v>0</v>
      </c>
      <c r="I53" s="24"/>
      <c r="J53" s="24"/>
      <c r="K53" s="24"/>
    </row>
    <row r="54" spans="2:11" ht="12">
      <c r="B54" s="3" t="s">
        <v>59</v>
      </c>
      <c r="C54" s="102">
        <v>0</v>
      </c>
      <c r="D54" s="24"/>
      <c r="E54" s="24"/>
      <c r="F54" s="24">
        <f t="shared" si="2"/>
        <v>0</v>
      </c>
      <c r="G54" s="25"/>
      <c r="H54" s="83">
        <f t="shared" si="3"/>
        <v>0</v>
      </c>
      <c r="I54" s="24"/>
      <c r="J54" s="24"/>
      <c r="K54" s="24"/>
    </row>
    <row r="55" spans="2:11" ht="12">
      <c r="B55" s="3" t="s">
        <v>75</v>
      </c>
      <c r="C55" s="102">
        <f>+'Balance Sheet'!C37-'Balance Sheet'!E37</f>
        <v>0</v>
      </c>
      <c r="D55" s="24"/>
      <c r="E55" s="24"/>
      <c r="F55" s="24">
        <f t="shared" si="2"/>
        <v>0</v>
      </c>
      <c r="G55" s="25"/>
      <c r="H55" s="83">
        <f t="shared" si="3"/>
        <v>0</v>
      </c>
      <c r="I55" s="24"/>
      <c r="J55" s="24"/>
      <c r="K55" s="24"/>
    </row>
    <row r="56" spans="2:11" ht="12">
      <c r="B56" s="3" t="s">
        <v>2</v>
      </c>
      <c r="C56" s="24">
        <f>+'Balance Sheet'!C38-'Balance Sheet'!E38-C20</f>
        <v>-995.0950000000001</v>
      </c>
      <c r="D56" s="24">
        <v>0</v>
      </c>
      <c r="E56" s="24"/>
      <c r="F56" s="24">
        <f t="shared" si="2"/>
        <v>-995.0950000000001</v>
      </c>
      <c r="G56" s="24">
        <v>995</v>
      </c>
      <c r="H56" s="60">
        <f t="shared" si="3"/>
        <v>-0.09500000000014097</v>
      </c>
      <c r="I56" s="24"/>
      <c r="J56" s="24"/>
      <c r="K56" s="24"/>
    </row>
    <row r="57" spans="1:11" ht="12">
      <c r="A57" s="3" t="s">
        <v>31</v>
      </c>
      <c r="C57" s="25">
        <f>SUM(C49:C56)</f>
        <v>-263.09500000000014</v>
      </c>
      <c r="D57" s="25">
        <v>0</v>
      </c>
      <c r="E57" s="24"/>
      <c r="F57" s="25">
        <f>SUM(F49:F56)</f>
        <v>-263.09500000000014</v>
      </c>
      <c r="G57" s="24"/>
      <c r="H57" s="84">
        <f>SUM(H49:H56)</f>
        <v>731.9049999999999</v>
      </c>
      <c r="I57" s="24"/>
      <c r="J57" s="24"/>
      <c r="K57" s="24"/>
    </row>
    <row r="58" spans="3:11" ht="12">
      <c r="C58" s="24"/>
      <c r="D58" s="24"/>
      <c r="E58" s="24"/>
      <c r="F58" s="24"/>
      <c r="G58" s="24"/>
      <c r="H58" s="83"/>
      <c r="I58" s="24"/>
      <c r="J58" s="24"/>
      <c r="K58" s="24"/>
    </row>
    <row r="59" spans="1:11" ht="12">
      <c r="A59" s="3" t="s">
        <v>32</v>
      </c>
      <c r="C59" s="24"/>
      <c r="D59" s="24"/>
      <c r="E59" s="24"/>
      <c r="F59" s="24"/>
      <c r="G59" s="24">
        <f>-SUM(G14:G58)</f>
        <v>-1599</v>
      </c>
      <c r="H59" s="83">
        <f>+F59+G59</f>
        <v>-1599</v>
      </c>
      <c r="I59" s="24"/>
      <c r="J59" s="24"/>
      <c r="K59" s="24"/>
    </row>
    <row r="60" spans="3:11" ht="12">
      <c r="C60" s="24"/>
      <c r="D60" s="24"/>
      <c r="E60" s="24"/>
      <c r="F60" s="24"/>
      <c r="G60" s="24"/>
      <c r="H60" s="83"/>
      <c r="I60" s="24"/>
      <c r="J60" s="24"/>
      <c r="K60" s="24"/>
    </row>
    <row r="61" spans="1:11" ht="12">
      <c r="A61" s="23" t="s">
        <v>18</v>
      </c>
      <c r="C61" s="24">
        <f>C39+C47+C57</f>
        <v>-7145.095</v>
      </c>
      <c r="D61" s="24">
        <v>0</v>
      </c>
      <c r="E61" s="24"/>
      <c r="F61" s="24">
        <f>F39+F47+F57+F59</f>
        <v>-7145.095</v>
      </c>
      <c r="G61" s="24"/>
      <c r="H61" s="83">
        <f>H39+H47+H57+H59</f>
        <v>-7145.095</v>
      </c>
      <c r="I61" s="24"/>
      <c r="J61" s="24"/>
      <c r="K61" s="24"/>
    </row>
    <row r="62" spans="1:11" ht="12">
      <c r="A62" s="23" t="s">
        <v>221</v>
      </c>
      <c r="C62" s="24">
        <v>12590</v>
      </c>
      <c r="D62" s="24">
        <v>0</v>
      </c>
      <c r="E62" s="24"/>
      <c r="F62" s="24">
        <v>12590</v>
      </c>
      <c r="G62" s="24"/>
      <c r="H62" s="83">
        <v>12590</v>
      </c>
      <c r="I62" s="24"/>
      <c r="J62" s="24"/>
      <c r="K62" s="24"/>
    </row>
    <row r="63" spans="1:11" ht="12">
      <c r="A63" s="104" t="s">
        <v>391</v>
      </c>
      <c r="B63" s="105"/>
      <c r="C63" s="25">
        <f>SUM(C61:C62)</f>
        <v>5444.905</v>
      </c>
      <c r="D63" s="25">
        <f>SUM(D61:D62)</f>
        <v>0</v>
      </c>
      <c r="E63" s="24"/>
      <c r="F63" s="25">
        <f>SUM(F61:F62)</f>
        <v>5444.905</v>
      </c>
      <c r="G63" s="25"/>
      <c r="H63" s="84">
        <f>SUM(H61:H62)</f>
        <v>5444.905</v>
      </c>
      <c r="I63" s="25"/>
      <c r="J63" s="25"/>
      <c r="K63" s="25"/>
    </row>
    <row r="64" spans="3:11" ht="12">
      <c r="C64" s="24"/>
      <c r="D64" s="24"/>
      <c r="E64" s="24"/>
      <c r="F64" s="24"/>
      <c r="G64" s="24"/>
      <c r="H64" s="83"/>
      <c r="I64" s="24"/>
      <c r="J64" s="24"/>
      <c r="K64" s="24"/>
    </row>
    <row r="65" spans="2:11" ht="12">
      <c r="B65" s="103" t="s">
        <v>265</v>
      </c>
      <c r="C65" s="61">
        <f>+'Balance Sheet'!C28+'Balance Sheet'!C27</f>
        <v>5445</v>
      </c>
      <c r="D65" s="24"/>
      <c r="E65" s="24">
        <f>SUM(E15:E64)</f>
        <v>0</v>
      </c>
      <c r="F65" s="24"/>
      <c r="G65" s="24">
        <f>SUM(G15:G64)</f>
        <v>0</v>
      </c>
      <c r="H65" s="24"/>
      <c r="I65" s="24"/>
      <c r="J65" s="24"/>
      <c r="K65" s="24"/>
    </row>
    <row r="66" spans="3:11" ht="12">
      <c r="C66" s="24"/>
      <c r="D66" s="24"/>
      <c r="E66" s="82" t="s">
        <v>28</v>
      </c>
      <c r="F66" s="24"/>
      <c r="G66" s="82" t="s">
        <v>28</v>
      </c>
      <c r="H66" s="24"/>
      <c r="I66" s="24"/>
      <c r="J66" s="24"/>
      <c r="K66" s="24"/>
    </row>
    <row r="67" spans="2:11" ht="12">
      <c r="B67" s="106" t="s">
        <v>60</v>
      </c>
      <c r="C67" s="128">
        <f>+C63-C65</f>
        <v>-0.09500000000025466</v>
      </c>
      <c r="D67" s="25"/>
      <c r="E67" s="24"/>
      <c r="F67" s="25"/>
      <c r="G67" s="25"/>
      <c r="H67" s="25"/>
      <c r="I67" s="25"/>
      <c r="J67" s="25"/>
      <c r="K67" s="25"/>
    </row>
    <row r="68" spans="3:11" ht="12">
      <c r="C68" s="24"/>
      <c r="D68" s="24"/>
      <c r="E68" s="24"/>
      <c r="F68" s="24"/>
      <c r="G68" s="24"/>
      <c r="H68" s="24"/>
      <c r="I68" s="24"/>
      <c r="J68" s="24"/>
      <c r="K68" s="24"/>
    </row>
    <row r="69" spans="3:11" ht="12">
      <c r="C69" s="25"/>
      <c r="D69" s="25"/>
      <c r="E69" s="24"/>
      <c r="F69" s="25"/>
      <c r="G69" s="25"/>
      <c r="H69" s="25"/>
      <c r="I69" s="25"/>
      <c r="J69" s="25"/>
      <c r="K69" s="25"/>
    </row>
    <row r="70" spans="3:11" ht="12">
      <c r="C70" s="25"/>
      <c r="D70" s="25"/>
      <c r="E70" s="24"/>
      <c r="F70" s="25"/>
      <c r="G70" s="25"/>
      <c r="H70" s="25"/>
      <c r="I70" s="25"/>
      <c r="J70" s="25"/>
      <c r="K70" s="25"/>
    </row>
    <row r="71" spans="3:11" ht="12">
      <c r="C71" s="24"/>
      <c r="D71" s="24"/>
      <c r="E71" s="24"/>
      <c r="F71" s="24"/>
      <c r="G71" s="24"/>
      <c r="H71" s="24"/>
      <c r="I71" s="24"/>
      <c r="J71" s="24"/>
      <c r="K71" s="24"/>
    </row>
    <row r="72" spans="3:11" ht="12">
      <c r="C72" s="25"/>
      <c r="D72" s="25"/>
      <c r="E72" s="24"/>
      <c r="F72" s="25"/>
      <c r="G72" s="25"/>
      <c r="H72" s="25"/>
      <c r="I72" s="25"/>
      <c r="J72" s="25"/>
      <c r="K72" s="25"/>
    </row>
    <row r="73" spans="3:11" ht="12">
      <c r="C73" s="24"/>
      <c r="D73" s="24"/>
      <c r="E73" s="24"/>
      <c r="F73" s="24"/>
      <c r="G73" s="24"/>
      <c r="H73" s="24"/>
      <c r="I73" s="24"/>
      <c r="J73" s="24"/>
      <c r="K73" s="24"/>
    </row>
    <row r="74" spans="3:11" ht="12">
      <c r="C74" s="24" t="s">
        <v>395</v>
      </c>
      <c r="D74" s="3" t="s">
        <v>267</v>
      </c>
      <c r="E74" s="24" t="s">
        <v>72</v>
      </c>
      <c r="F74" s="24"/>
      <c r="G74" s="24" t="s">
        <v>147</v>
      </c>
      <c r="H74" s="24"/>
      <c r="I74" s="24"/>
      <c r="J74" s="24"/>
      <c r="K74" s="24"/>
    </row>
    <row r="75" spans="2:11" ht="12">
      <c r="B75" s="23" t="s">
        <v>143</v>
      </c>
      <c r="C75" s="24"/>
      <c r="E75" s="24"/>
      <c r="F75" s="24"/>
      <c r="G75" s="24"/>
      <c r="H75" s="24"/>
      <c r="I75" s="24"/>
      <c r="J75" s="24"/>
      <c r="K75" s="24"/>
    </row>
    <row r="76" spans="2:7" ht="12">
      <c r="B76" s="3" t="s">
        <v>144</v>
      </c>
      <c r="C76" s="53">
        <f>100751+14908</f>
        <v>115659</v>
      </c>
      <c r="D76" s="218">
        <f>+C76-E76-G76</f>
        <v>75370.56</v>
      </c>
      <c r="E76" s="53">
        <v>40288.44</v>
      </c>
      <c r="F76" s="3" t="s">
        <v>145</v>
      </c>
      <c r="G76" s="218">
        <v>0</v>
      </c>
    </row>
    <row r="77" spans="2:7" ht="12">
      <c r="B77" s="3" t="s">
        <v>146</v>
      </c>
      <c r="C77" s="53">
        <f>8043*3.2167</f>
        <v>25871.9181</v>
      </c>
      <c r="D77" s="218">
        <f>+C77-E77-G77</f>
        <v>3971.8155789999983</v>
      </c>
      <c r="E77" s="53">
        <v>10513.800012</v>
      </c>
      <c r="G77" s="218">
        <v>11386.302509000001</v>
      </c>
    </row>
    <row r="78" spans="3:7" ht="12">
      <c r="C78" s="221">
        <f>SUM(C76:C77)</f>
        <v>141530.9181</v>
      </c>
      <c r="D78" s="221">
        <f>SUM(D76:D77)</f>
        <v>79342.375579</v>
      </c>
      <c r="E78" s="221">
        <f>SUM(E76:E77)</f>
        <v>50802.240012</v>
      </c>
      <c r="G78" s="218">
        <f>SUM(G76:G77)</f>
        <v>11386.302509000001</v>
      </c>
    </row>
    <row r="81" spans="2:6" s="23" customFormat="1" ht="12">
      <c r="B81" s="243" t="s">
        <v>274</v>
      </c>
      <c r="C81" s="246" t="s">
        <v>270</v>
      </c>
      <c r="D81" s="246" t="s">
        <v>271</v>
      </c>
      <c r="E81" s="246" t="s">
        <v>272</v>
      </c>
      <c r="F81" s="246" t="s">
        <v>273</v>
      </c>
    </row>
    <row r="82" spans="2:6" ht="12">
      <c r="B82" s="238" t="s">
        <v>268</v>
      </c>
      <c r="C82" s="238"/>
      <c r="D82" s="244">
        <v>100000</v>
      </c>
      <c r="E82" s="244"/>
      <c r="F82" s="244">
        <v>258000</v>
      </c>
    </row>
    <row r="83" spans="2:6" ht="12">
      <c r="B83" s="238"/>
      <c r="C83" s="238"/>
      <c r="D83" s="244"/>
      <c r="E83" s="244"/>
      <c r="F83" s="244"/>
    </row>
    <row r="84" spans="2:6" ht="12">
      <c r="B84" s="238"/>
      <c r="C84" s="238"/>
      <c r="D84" s="244"/>
      <c r="E84" s="244"/>
      <c r="F84" s="244"/>
    </row>
    <row r="85" spans="2:6" ht="12">
      <c r="B85" s="238" t="s">
        <v>269</v>
      </c>
      <c r="C85" s="245">
        <f>+D78</f>
        <v>79342.375579</v>
      </c>
      <c r="D85" s="244">
        <v>21000</v>
      </c>
      <c r="E85" s="244">
        <f>+C78</f>
        <v>141530.9181</v>
      </c>
      <c r="F85" s="244">
        <v>117000</v>
      </c>
    </row>
    <row r="87" ht="12">
      <c r="C87" s="3">
        <v>3.6465</v>
      </c>
    </row>
    <row r="88" ht="12">
      <c r="C88" s="3">
        <v>3.2167</v>
      </c>
    </row>
    <row r="90" spans="2:6" ht="12">
      <c r="B90" s="23" t="s">
        <v>275</v>
      </c>
      <c r="C90" s="53"/>
      <c r="D90" s="53"/>
      <c r="E90" s="53"/>
      <c r="F90" s="66"/>
    </row>
    <row r="91" spans="2:6" ht="12">
      <c r="B91" s="3" t="s">
        <v>276</v>
      </c>
      <c r="C91" s="53">
        <f>2.69*3.6465</f>
        <v>9.809085</v>
      </c>
      <c r="D91" s="53"/>
      <c r="E91" s="53">
        <f>12.35*3.6465</f>
        <v>45.034275</v>
      </c>
      <c r="F91" s="66"/>
    </row>
    <row r="92" spans="2:6" ht="12">
      <c r="B92" s="3" t="s">
        <v>277</v>
      </c>
      <c r="C92" s="53">
        <f>553.67*3.2167</f>
        <v>1780.9902889999998</v>
      </c>
      <c r="D92" s="53"/>
      <c r="E92" s="53">
        <f>610.26*3.2167</f>
        <v>1963.023342</v>
      </c>
      <c r="F92" s="66"/>
    </row>
    <row r="93" spans="2:6" ht="12">
      <c r="B93" s="3" t="s">
        <v>278</v>
      </c>
      <c r="C93" s="53">
        <f>19796.76*3.2167</f>
        <v>63680.23789199999</v>
      </c>
      <c r="D93" s="53"/>
      <c r="E93" s="53">
        <f>63722.27*3.2167</f>
        <v>204975.42590899998</v>
      </c>
      <c r="F93" s="66"/>
    </row>
    <row r="94" spans="2:6" ht="12">
      <c r="B94" s="3" t="s">
        <v>279</v>
      </c>
      <c r="C94" s="53">
        <f>29.03*0.8591*3.2167</f>
        <v>80.22344613909999</v>
      </c>
      <c r="D94" s="53"/>
      <c r="E94" s="53">
        <f>62.86*0.8591*3.2167</f>
        <v>173.7115337342</v>
      </c>
      <c r="F94" s="66"/>
    </row>
  </sheetData>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s0029tbs</cp:lastModifiedBy>
  <cp:lastPrinted>2007-03-30T08:36:07Z</cp:lastPrinted>
  <dcterms:created xsi:type="dcterms:W3CDTF">2004-11-30T04:22:14Z</dcterms:created>
  <dcterms:modified xsi:type="dcterms:W3CDTF">2007-03-30T08:36:33Z</dcterms:modified>
  <cp:category/>
  <cp:version/>
  <cp:contentType/>
  <cp:contentStatus/>
</cp:coreProperties>
</file>